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46" windowWidth="17655" windowHeight="9690" tabRatio="596" activeTab="0"/>
  </bookViews>
  <sheets>
    <sheet name="прил.1" sheetId="1" r:id="rId1"/>
    <sheet name="кэср прил3,4" sheetId="2" r:id="rId2"/>
    <sheet name="прил 2 " sheetId="3" r:id="rId3"/>
    <sheet name="доходы" sheetId="4" r:id="rId4"/>
    <sheet name="ожид. дох" sheetId="5" state="hidden" r:id="rId5"/>
    <sheet name="прил 5" sheetId="6" r:id="rId6"/>
    <sheet name="прил 6" sheetId="7" r:id="rId7"/>
    <sheet name="прил7" sheetId="8" r:id="rId8"/>
    <sheet name="прил 8" sheetId="9" r:id="rId9"/>
    <sheet name="прил 10" sheetId="10" r:id="rId10"/>
    <sheet name="прил. 11" sheetId="11" r:id="rId11"/>
    <sheet name="0502" sheetId="12" r:id="rId12"/>
    <sheet name="0503" sheetId="13" r:id="rId13"/>
    <sheet name="0501" sheetId="14" r:id="rId14"/>
    <sheet name="ВУС24" sheetId="15" r:id="rId15"/>
    <sheet name="ВУС25" sheetId="16" r:id="rId16"/>
    <sheet name="ВУС26" sheetId="17" r:id="rId17"/>
    <sheet name="МЫ" sheetId="18" r:id="rId18"/>
    <sheet name="ЛИРА" sheetId="19" r:id="rId19"/>
    <sheet name="ТАРИФЫ" sheetId="20" r:id="rId20"/>
    <sheet name="прил. 9" sheetId="21" r:id="rId21"/>
    <sheet name="Лист1" sheetId="22" r:id="rId22"/>
  </sheets>
  <externalReferences>
    <externalReference r:id="rId25"/>
    <externalReference r:id="rId26"/>
  </externalReferences>
  <definedNames>
    <definedName name="_xlnm.Print_Area" localSheetId="13">'0501'!$A$1:$F$15</definedName>
    <definedName name="_xlnm.Print_Area" localSheetId="1">'кэср прил3,4'!$A$1:$R$193</definedName>
    <definedName name="_xlnm.Print_Area" localSheetId="17">'МЫ'!$A$1:$F$39</definedName>
    <definedName name="_xlnm.Print_Area" localSheetId="2">'прил 2 '!$A$1:$E$70</definedName>
    <definedName name="_xlnm.Print_Area" localSheetId="5">'прил 5'!$A$1:$E$26</definedName>
    <definedName name="_xlnm.Print_Area" localSheetId="6">'прил 6'!$A$1:$H$18</definedName>
    <definedName name="_xlnm.Print_Area" localSheetId="8">'прил 8'!$A$1:$K$28</definedName>
    <definedName name="_xlnm.Print_Area" localSheetId="10">'прил. 11'!$A$1:$D$22</definedName>
    <definedName name="_xlnm.Print_Area" localSheetId="0">'прил.1'!$A$1:$F$28</definedName>
    <definedName name="_xlnm.Print_Area" localSheetId="7">'прил7'!$A$1:$C$27</definedName>
  </definedNames>
  <calcPr fullCalcOnLoad="1"/>
</workbook>
</file>

<file path=xl/sharedStrings.xml><?xml version="1.0" encoding="utf-8"?>
<sst xmlns="http://schemas.openxmlformats.org/spreadsheetml/2006/main" count="2693" uniqueCount="683">
  <si>
    <t>152</t>
  </si>
  <si>
    <t>Резервные фонды органов местного самоуправления</t>
  </si>
  <si>
    <t xml:space="preserve">Процентные платежи по муниципаль ному долгу </t>
  </si>
  <si>
    <t>001 00 00</t>
  </si>
  <si>
    <t>Центральный аппарат</t>
  </si>
  <si>
    <t>005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</si>
  <si>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</si>
  <si>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</si>
  <si>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</si>
  <si>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</si>
  <si>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</si>
  <si>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</si>
  <si>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</si>
  <si>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</si>
  <si>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</si>
  <si>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08</t>
  </si>
  <si>
    <t>12</t>
  </si>
  <si>
    <t>351 00 00</t>
  </si>
  <si>
    <t>Обеспечение деятельности финансовых, налоговых и таможенных органов и органов надзора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</si>
  <si>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</si>
  <si>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</si>
  <si>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</si>
  <si>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</si>
  <si>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</si>
  <si>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</si>
  <si>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</si>
  <si>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01</t>
  </si>
  <si>
    <t>09</t>
  </si>
  <si>
    <t>10</t>
  </si>
  <si>
    <t>327</t>
  </si>
  <si>
    <t>Поликлиники, амбулатории, диагностические центры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</si>
  <si>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</si>
  <si>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</si>
  <si>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</si>
  <si>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</si>
  <si>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Социальное обеспечение</t>
  </si>
  <si>
    <t>Пособия по социальной помощи населению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</si>
  <si>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</si>
  <si>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</si>
  <si>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</si>
  <si>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</si>
  <si>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</si>
  <si>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</si>
  <si>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</si>
  <si>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социальному страхованию населения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</si>
  <si>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</si>
  <si>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</si>
  <si>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</si>
  <si>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</si>
  <si>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</si>
  <si>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</si>
  <si>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242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</si>
  <si>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</si>
  <si>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Фельдшерско-акушерские пугкты</t>
  </si>
  <si>
    <t xml:space="preserve"> </t>
  </si>
  <si>
    <t>500</t>
  </si>
  <si>
    <t xml:space="preserve">РАСПРЕДЕЛЕНИЕ БЮДЖЕТНЫХ АССИГНОВАНИЙ </t>
  </si>
  <si>
    <t>001</t>
  </si>
  <si>
    <t>Выполнение функций органами местного самоуправления</t>
  </si>
  <si>
    <t>СУММА</t>
  </si>
  <si>
    <t xml:space="preserve">05 </t>
  </si>
  <si>
    <t>Мин</t>
  </si>
  <si>
    <t>ПО РАЗДЕЛАМ, ПОДРАЗДЕЛАМ, ЦЕЛЕВЫМ СТАТЬЯМ РАСХОДОВ, ВИДАМ РАСХОДОВ КЛАССИФИКАЦИИ РАСХОДОВ БЮДЖЕТА АЛЕКСЕЕВСКОГО МУНИЦИПАЛЬНОГО ОБРАЗОВАНИЯ</t>
  </si>
  <si>
    <t>442 99 00</t>
  </si>
  <si>
    <t>952</t>
  </si>
  <si>
    <t>тыс.руб.</t>
  </si>
  <si>
    <t>Наименование доходов</t>
  </si>
  <si>
    <t>КБК РФ</t>
  </si>
  <si>
    <t>2</t>
  </si>
  <si>
    <t>Налог на доходы физических лиц</t>
  </si>
  <si>
    <t>Земельный налог</t>
  </si>
  <si>
    <t>БЕЗВОЗМЕЗДНЫЕ ПОСТУПЛЕНИЯ</t>
  </si>
  <si>
    <t>ВСЕГО</t>
  </si>
  <si>
    <t>Глава Алексеевского муниципального образования</t>
  </si>
  <si>
    <t>Дом культуры</t>
  </si>
  <si>
    <t>Библиотеки</t>
  </si>
  <si>
    <t xml:space="preserve"> Наименование показателя</t>
  </si>
  <si>
    <t>Код листа</t>
  </si>
  <si>
    <t>Код источника финансирования по КИВФ, КИВнФ</t>
  </si>
  <si>
    <t>2060</t>
  </si>
  <si>
    <t>Увеличение остатков средств бюджетов</t>
  </si>
  <si>
    <t>2061</t>
  </si>
  <si>
    <t>Увеличение прочих остатков средств бюджетов</t>
  </si>
  <si>
    <t>2200</t>
  </si>
  <si>
    <t>Увеличение прочих остатков денежных средств бюджетов</t>
  </si>
  <si>
    <t>2210</t>
  </si>
  <si>
    <t>Увеличение прочих остатков денежных средств бюджетов поселений</t>
  </si>
  <si>
    <t>2331</t>
  </si>
  <si>
    <t xml:space="preserve"> Уменьшение остатков средств бюджета</t>
  </si>
  <si>
    <t>2350</t>
  </si>
  <si>
    <t>Уменьшение прочих остатков средств бюджетов</t>
  </si>
  <si>
    <t>2471</t>
  </si>
  <si>
    <t>Уменьшение прочих остатков денежных средств бюджетов</t>
  </si>
  <si>
    <t>2480</t>
  </si>
  <si>
    <t>Уменьшение прочих остатков денежных средств бюджетов поселений</t>
  </si>
  <si>
    <t>2601</t>
  </si>
  <si>
    <t>Глава Алексеевского  муниципального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</si>
  <si>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</si>
  <si>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000 200 00000 00 0000 000</t>
  </si>
  <si>
    <t>000 111 00000 00 0000 000</t>
  </si>
  <si>
    <t>000 108 04020 01 1000 110</t>
  </si>
  <si>
    <t>000 106 06000 00 0000 110</t>
  </si>
  <si>
    <t>000 106 00000 00 0000 000</t>
  </si>
  <si>
    <t>000 100 00000 00 0000 000</t>
  </si>
  <si>
    <t>11</t>
  </si>
  <si>
    <t>Источники финансирования дефицита бюджета  Алексеевского  муниципального образования</t>
  </si>
  <si>
    <t>121</t>
  </si>
  <si>
    <t>244</t>
  </si>
  <si>
    <t>100</t>
  </si>
  <si>
    <t>122</t>
  </si>
  <si>
    <t>870</t>
  </si>
  <si>
    <t>111</t>
  </si>
  <si>
    <t>112</t>
  </si>
  <si>
    <t>Проведение мероприятий</t>
  </si>
  <si>
    <t>Передача полномочий по ГО и ЧС</t>
  </si>
  <si>
    <t>312</t>
  </si>
  <si>
    <t>14</t>
  </si>
  <si>
    <t>000 103 02260 01 0000 110</t>
  </si>
  <si>
    <t>000 103 02250 01 0000 110</t>
  </si>
  <si>
    <t>000 103 02240 01 0000 110</t>
  </si>
  <si>
    <t>000 103 02230 01 0000 110</t>
  </si>
  <si>
    <t>00</t>
  </si>
  <si>
    <t>оплата взносов за муниципальное жилье</t>
  </si>
  <si>
    <t>540</t>
  </si>
  <si>
    <t>852</t>
  </si>
  <si>
    <t>13</t>
  </si>
  <si>
    <t>Другие общегосударственные вопросы</t>
  </si>
  <si>
    <t>000 101 02000 01 0000 110</t>
  </si>
  <si>
    <t>000 101 02010 01 0000 110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</si>
  <si>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</si>
  <si>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</si>
  <si>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</si>
  <si>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</si>
  <si>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000 106 06033 13 0000 110</t>
  </si>
  <si>
    <t>000 106 06043 13 0000 110</t>
  </si>
  <si>
    <t>Налог на недвижемое имущество, взимаемый по ставкам, определенным органами городских поселений</t>
  </si>
  <si>
    <t>000 106 08030 13 0000 110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</si>
  <si>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</si>
  <si>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</si>
  <si>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</si>
  <si>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000 111 09045 13 0000 120</t>
  </si>
  <si>
    <t>Невыясненные поступления, зачисляемые в бюджеты городских поселений</t>
  </si>
  <si>
    <t>000 117 01050 13 0000 180</t>
  </si>
  <si>
    <t>Прочие неналоговые доходы бюджетов городских поселений</t>
  </si>
  <si>
    <t>000 117 05050 13 0000 180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</si>
  <si>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</si>
  <si>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</si>
  <si>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</si>
  <si>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городских  поселений</t>
  </si>
  <si>
    <t>Субвенции  бюджетам городских поселений на осуществление полномочий по первичному воинскому учету на территоричх где отсутствуют военные комиссариаты</t>
  </si>
  <si>
    <t>Субвенции  бюджетам городских поселений на выполнение полномочий  субъектов РФ</t>
  </si>
  <si>
    <t>Прочие субвенции бюджетам городских  поселений</t>
  </si>
  <si>
    <t>Прочие межбюджетные трансферты, передаваемые бюджетам  городских поселений</t>
  </si>
  <si>
    <t>Прочие безвозмездные  поступления в бюджеты городских 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</si>
  <si>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</si>
  <si>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 и которые расположены в границах городских поселений</t>
  </si>
  <si>
    <t>000 114 06013 13 0000 430</t>
  </si>
  <si>
    <t>129</t>
  </si>
  <si>
    <t>853</t>
  </si>
  <si>
    <t>119</t>
  </si>
  <si>
    <t>243</t>
  </si>
  <si>
    <t>Субвенции  бюджетам городских поселений на выполнение полномочий  субъектов РФ(административная комисия)</t>
  </si>
  <si>
    <t>Передача полномочий КСП</t>
  </si>
  <si>
    <t>Прочие выплаты (суточные)</t>
  </si>
  <si>
    <t>Проезд в отпуск</t>
  </si>
  <si>
    <t>Транспортные расходы</t>
  </si>
  <si>
    <t>Источники внутреннего финансирования дефицитов бюджетов</t>
  </si>
  <si>
    <t>000 01 02 00 00 00 0000 000</t>
  </si>
  <si>
    <t>000 01 03 01 00 13 0000 710</t>
  </si>
  <si>
    <t>000 01 03 01 00 13 0000 810</t>
  </si>
  <si>
    <t>000 01 05 02 01 00 0000 510</t>
  </si>
  <si>
    <t>000 01 05 02 01 00 0000 610</t>
  </si>
  <si>
    <t>000 01 05 02 01 13 0000 610</t>
  </si>
  <si>
    <t xml:space="preserve">Перечень главных распорядителей бюджетных средств </t>
  </si>
  <si>
    <t>Наименование главного распорядителя</t>
  </si>
  <si>
    <t>код ГРБС</t>
  </si>
  <si>
    <t>Верхний предел  муниципального долга.</t>
  </si>
  <si>
    <t xml:space="preserve">                                                                              </t>
  </si>
  <si>
    <t>№ п/п</t>
  </si>
  <si>
    <t>Виды долговых обязательств</t>
  </si>
  <si>
    <t xml:space="preserve">                                                                                                                                      </t>
  </si>
  <si>
    <t xml:space="preserve">  тыс.руб.</t>
  </si>
  <si>
    <t>Приложение 8</t>
  </si>
  <si>
    <t>наименование муниципальной программы</t>
  </si>
  <si>
    <t>подготовка к зиме (софинансирование)</t>
  </si>
  <si>
    <t>ПО РАЗДЕЛАМ, ПОДРАЗДЕЛАМ, ЦЕЛЕВЫМ СТАТЬЯМ РАСХОДОВ, ВИДАМ РАСХОДОВ КЛАССИФИКАЦИИ РАСХОДОВ, ЦЕЛЕВЫМ СТАТЬЯМ МУНИЦИПАЛЬНЫХ ПРОГРАММ И НЕПРОГРАММНЫМ НАПРАВЛЕНИЯМ ДЕЯТЕЛЬНОСТИ БЮДЖЕТА АЛЕКСЕЕВСКОГО МУНИЦИПАЛЬНОГО ОБРАЗОВАНИЯ  В ВЕДОМСТВЕННОЙ СТРУКТУРЕ РАСХОДОВ</t>
  </si>
  <si>
    <t>(тыс.рублей)</t>
  </si>
  <si>
    <t>Наименования поселения</t>
  </si>
  <si>
    <t xml:space="preserve"> ГО и ЧС</t>
  </si>
  <si>
    <t>000 01 00 00 00 00 0000 000</t>
  </si>
  <si>
    <t>Получение кредитов от кредитных организаций бюджетами городских поселений в валюте Российской Федерации</t>
  </si>
  <si>
    <t>000 01 02 0000 13 0000 710</t>
  </si>
  <si>
    <t>000 01 00 0000 00 0000 000</t>
  </si>
  <si>
    <t>Погашение бюджетами городских  поселений кредитов от кредитных организаций в валюте Российской Федерации</t>
  </si>
  <si>
    <t>000 01 02 0000 13 0000 810</t>
  </si>
  <si>
    <t>000 01 05 00 00 00 0000 500</t>
  </si>
  <si>
    <t>000 01 05 02 00 00 0000 500</t>
  </si>
  <si>
    <t>000 01 05 02 01 13 0000 510</t>
  </si>
  <si>
    <t>000 01 05 00 00 00 0000 600</t>
  </si>
  <si>
    <t>000 01 05 02 00 00 0000 600</t>
  </si>
  <si>
    <t>Изменение остатков средств</t>
  </si>
  <si>
    <t>000 202 35118 13 0000 150</t>
  </si>
  <si>
    <t>000 202 30024 13 0000 150</t>
  </si>
  <si>
    <t>000 202 39999 13 0000 150</t>
  </si>
  <si>
    <t>000 202 49999 13 0000 150</t>
  </si>
  <si>
    <t>000 207 05030 13 0000 150</t>
  </si>
  <si>
    <t>000 208 05000 13 0000 150</t>
  </si>
  <si>
    <t>Глава  Алексеевского   муниципального образования</t>
  </si>
  <si>
    <r>
      <t xml:space="preserve"> </t>
    </r>
    <r>
      <rPr>
        <sz val="14"/>
        <color indexed="8"/>
        <rFont val="Times New Roman"/>
        <family val="1"/>
      </rPr>
      <t>Программа</t>
    </r>
  </si>
  <si>
    <t>2022г.</t>
  </si>
  <si>
    <t>составлление и экспертиза сметной документации</t>
  </si>
  <si>
    <t>тыс. руб.</t>
  </si>
  <si>
    <t>Приложение  5</t>
  </si>
  <si>
    <t xml:space="preserve">Приложение    1 </t>
  </si>
  <si>
    <t>Приложение    4</t>
  </si>
  <si>
    <t>Приложение    3</t>
  </si>
  <si>
    <t xml:space="preserve">Приложение    2 </t>
  </si>
  <si>
    <t xml:space="preserve">Приложение   6 </t>
  </si>
  <si>
    <t xml:space="preserve">Приложение  7 </t>
  </si>
  <si>
    <t>Приложение  9</t>
  </si>
  <si>
    <t xml:space="preserve">Алексеевское муниципальное образование </t>
  </si>
  <si>
    <t>итого</t>
  </si>
  <si>
    <t>Администрация Алексеевского муниципального образования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</si>
  <si>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</si>
  <si>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выравнивание бюджетной обеспеченности из бюджетов муниципальных районов</t>
  </si>
  <si>
    <t>Прочие доходы от компенсации затрат бюджетов городских поселений</t>
  </si>
  <si>
    <t>000 113 02995 13 0000 130</t>
  </si>
  <si>
    <t>Подпрограмма                              Муниципальное  управление</t>
  </si>
  <si>
    <t>Подпрограмма                                 Осуществление полномочий по первичному воинскому учету</t>
  </si>
  <si>
    <t>Подпрограмма                         Общеэкономические вопросы</t>
  </si>
  <si>
    <t>Подпрограмма                                    Дорожное хозяйство</t>
  </si>
  <si>
    <t>Подпрограмма       "Дом культуры"</t>
  </si>
  <si>
    <t>Подпрограмма   "Библиотеки"</t>
  </si>
  <si>
    <t>Подпрограмма       "Благоустройство"</t>
  </si>
  <si>
    <t>Подпрограмма                             "Коммунальное хозяйство"</t>
  </si>
  <si>
    <t>Подпрограмма                                    "Жилищное хозяйство"</t>
  </si>
  <si>
    <t>ожидаемое исполнение</t>
  </si>
  <si>
    <t>247</t>
  </si>
  <si>
    <t>70 0 00 00000</t>
  </si>
  <si>
    <t>70 1 00 00000</t>
  </si>
  <si>
    <t xml:space="preserve">70 1 20 00000 </t>
  </si>
  <si>
    <t>70 1 20 00211</t>
  </si>
  <si>
    <t>70 1 20 00213</t>
  </si>
  <si>
    <t>70 1 21 00000</t>
  </si>
  <si>
    <t>70 1 21 00211</t>
  </si>
  <si>
    <t>70 1 21 00212</t>
  </si>
  <si>
    <t>70 1 21 00213</t>
  </si>
  <si>
    <t>70 1 21 00214</t>
  </si>
  <si>
    <t>70 1 21 00221</t>
  </si>
  <si>
    <t>70 1 21 00222</t>
  </si>
  <si>
    <t>70 1 21 00223</t>
  </si>
  <si>
    <t>70 1 21 00225</t>
  </si>
  <si>
    <t>70 1 21 00226</t>
  </si>
  <si>
    <t>70 1 22 00000</t>
  </si>
  <si>
    <t>70 1 23 73150</t>
  </si>
  <si>
    <t>70 2 00 51180</t>
  </si>
  <si>
    <t>71 0 00 00000</t>
  </si>
  <si>
    <t>71 1 00 00000</t>
  </si>
  <si>
    <t>71 2 00 00000</t>
  </si>
  <si>
    <t>72 0 00 00000</t>
  </si>
  <si>
    <t>72 1 00 00000</t>
  </si>
  <si>
    <t>72 1 20 00225</t>
  </si>
  <si>
    <t>72 2 00 00000</t>
  </si>
  <si>
    <t>72 2 20 00223</t>
  </si>
  <si>
    <t>72 2 20 00225</t>
  </si>
  <si>
    <t>72 2 20 S2200</t>
  </si>
  <si>
    <t>72 2 20 00226</t>
  </si>
  <si>
    <t>72 3 00 00000</t>
  </si>
  <si>
    <t>72 3 20 00223</t>
  </si>
  <si>
    <t>72 3 20 00225</t>
  </si>
  <si>
    <t>72 3 20 S2370</t>
  </si>
  <si>
    <t>72 3 20 00226</t>
  </si>
  <si>
    <t>73 0 00 00000</t>
  </si>
  <si>
    <t>73 1 20 00000</t>
  </si>
  <si>
    <t>73 1 21 00211</t>
  </si>
  <si>
    <t>73 1 21 00214</t>
  </si>
  <si>
    <t>73 1 21 00213</t>
  </si>
  <si>
    <t>73 1 22 00000</t>
  </si>
  <si>
    <t>73 1 22 00225</t>
  </si>
  <si>
    <t>73 2 20 00000</t>
  </si>
  <si>
    <t>73 2 21 00211</t>
  </si>
  <si>
    <t>73 2 21 00214</t>
  </si>
  <si>
    <t>73 2 21 00213</t>
  </si>
  <si>
    <t>73 2 22 00226</t>
  </si>
  <si>
    <t>74 0 00 00000</t>
  </si>
  <si>
    <t>74 0 20 00264</t>
  </si>
  <si>
    <t>70 1 23 00000</t>
  </si>
  <si>
    <t>70 2 00 00000</t>
  </si>
  <si>
    <t>70 1 21 00297</t>
  </si>
  <si>
    <t>70 1 21 00291</t>
  </si>
  <si>
    <t>70 1 21 00292</t>
  </si>
  <si>
    <t>70 1 21 00343</t>
  </si>
  <si>
    <t>70 1 21 00346</t>
  </si>
  <si>
    <t>70 1 22 00295</t>
  </si>
  <si>
    <t>72 2 20 00346</t>
  </si>
  <si>
    <t>72 3 20 00346</t>
  </si>
  <si>
    <t>72 3 20 00343</t>
  </si>
  <si>
    <t>73 1 22 00346</t>
  </si>
  <si>
    <t>73 2 22 00223</t>
  </si>
  <si>
    <t>73 1 22 00223</t>
  </si>
  <si>
    <t>2024г.</t>
  </si>
  <si>
    <t xml:space="preserve">Утвердить верхний предел муниципального долга на 1 января 2025г. в сумме  </t>
  </si>
  <si>
    <t>Сумма в тыс. руб.</t>
  </si>
  <si>
    <t>Прочие услуги (проживание в гостинице)</t>
  </si>
  <si>
    <t>Налоговоые и неналоговые доходы</t>
  </si>
  <si>
    <t>Налоги на товары (работы, услуги) реализуемые на территории РФ</t>
  </si>
  <si>
    <t>000 103 00000 00 0000 000</t>
  </si>
  <si>
    <t>000 106 01000 00 0000 000</t>
  </si>
  <si>
    <t>000 108 00000 00 0000 000</t>
  </si>
  <si>
    <t>000 113 00000 00 0000 000</t>
  </si>
  <si>
    <t>000 114 00000 00 0000 000</t>
  </si>
  <si>
    <t xml:space="preserve">Субсидии бюджетам городских поселений </t>
  </si>
  <si>
    <t>Субвенции бюджетам городских поселений</t>
  </si>
  <si>
    <t>000 202 30000 00 0000 000</t>
  </si>
  <si>
    <t>000 202 15001 13 0000 150</t>
  </si>
  <si>
    <t>000 202 16001 13 0000 150</t>
  </si>
  <si>
    <t>000 202 15002 13 0000 150</t>
  </si>
  <si>
    <t>000 202 19999 13 0000 150</t>
  </si>
  <si>
    <t>000 202 20000 00 0000 000</t>
  </si>
  <si>
    <t>000 202 20079 13 0000 150</t>
  </si>
  <si>
    <t>000 202 29999 13 0000 150</t>
  </si>
  <si>
    <t>Выполнение функций главой администрации</t>
  </si>
  <si>
    <t>Прочие несоциальные выплаты персоналу в натуральной форме</t>
  </si>
  <si>
    <t>Налоги, пошлины и сборы</t>
  </si>
  <si>
    <t>Иные выплаты текущего характера организациям</t>
  </si>
  <si>
    <t>Выполнение функций органом местного самоуправления</t>
  </si>
  <si>
    <t>70 2 20 51180</t>
  </si>
  <si>
    <t>70 2 20 00000</t>
  </si>
  <si>
    <t>71 1 20 00000</t>
  </si>
  <si>
    <t>71 1 20 73110</t>
  </si>
  <si>
    <t>Увеличение стоимости прочих материальных запасов</t>
  </si>
  <si>
    <t>Увеличение стоимости горюче-смазочных материалов</t>
  </si>
  <si>
    <t>Пенсии, пособия, выплачиваемые работодателями, нанимателями бывшим работникам</t>
  </si>
  <si>
    <t>75 0 00 00000</t>
  </si>
  <si>
    <t>73 2 00 00000</t>
  </si>
  <si>
    <t>73 1 00 00000</t>
  </si>
  <si>
    <t>73 1 20 00211</t>
  </si>
  <si>
    <t>73 1 20 00214</t>
  </si>
  <si>
    <t>73 1 20 00213</t>
  </si>
  <si>
    <t>73 1 20 00223</t>
  </si>
  <si>
    <t>73 1 20 00225</t>
  </si>
  <si>
    <t>73 2 20 00211</t>
  </si>
  <si>
    <t>73 2 20 00214</t>
  </si>
  <si>
    <t>73 2 20 00213</t>
  </si>
  <si>
    <t>73 2 20 00223</t>
  </si>
  <si>
    <t>73 2 20 00226</t>
  </si>
  <si>
    <t>ПРОЧИЕ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</si>
  <si>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</si>
  <si>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и 228 Налогового кодекса Российской Федерации</t>
    </r>
  </si>
  <si>
    <t>Сумма поступлений  (тыс.руб.)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</si>
  <si>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</si>
  <si>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</si>
  <si>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</si>
  <si>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</si>
  <si>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</si>
  <si>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</si>
  <si>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</si>
  <si>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</si>
  <si>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Доходы от прадажи материальных и нематериальных активов</t>
  </si>
  <si>
    <t>Безвозмездные поступления от других бюджетов бюджетной системы РФ</t>
  </si>
  <si>
    <t>000 202 00000 00 0000 000</t>
  </si>
  <si>
    <t>Дотации бюджетам бюджетной системы РФ</t>
  </si>
  <si>
    <t>000 202 10000 00 0000 150</t>
  </si>
  <si>
    <t>000 114 02053 13 0000 410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</si>
  <si>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</si>
  <si>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000 202 25576 13 0000 150</t>
  </si>
  <si>
    <t>Субсидии бюджетам городских поселений на обеспечение комплексного развития сельских территорий</t>
  </si>
  <si>
    <t>880</t>
  </si>
  <si>
    <t>Выполнение функций сотрудниками ДК</t>
  </si>
  <si>
    <t>Выполнение функций сотрудниками библиотек</t>
  </si>
  <si>
    <t>73 1 30 00346</t>
  </si>
  <si>
    <t>73 1 30 00000</t>
  </si>
  <si>
    <t>74 0 20 00000</t>
  </si>
  <si>
    <t>000</t>
  </si>
  <si>
    <t>Дорожное хозяйство</t>
  </si>
  <si>
    <t>71 2 20 00000</t>
  </si>
  <si>
    <t>71 2 20 00225</t>
  </si>
  <si>
    <t>71 2 20 00346</t>
  </si>
  <si>
    <t xml:space="preserve">Заработная  плата </t>
  </si>
  <si>
    <t>Другие экономические санкции</t>
  </si>
  <si>
    <t>Жилищное хозяйство</t>
  </si>
  <si>
    <t>72 1 20 00000</t>
  </si>
  <si>
    <t>Коммунальное хозяйство</t>
  </si>
  <si>
    <t>72 2 20 00000</t>
  </si>
  <si>
    <t xml:space="preserve">      Коммунальное хозяйство</t>
  </si>
  <si>
    <t>Благоустройство</t>
  </si>
  <si>
    <t>Субвенция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</si>
  <si>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</si>
  <si>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областных государственных полномочий в сфере водоснабжения и водоотведения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</si>
  <si>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</t>
  </si>
  <si>
    <t>Субсидии местным бюджетам на реализацию мероприятий перечня проектов народных инициатив</t>
  </si>
  <si>
    <t>000 117 00000 00 0000 000</t>
  </si>
  <si>
    <t>72 3 20 00000</t>
  </si>
  <si>
    <t>73 1 20 00226</t>
  </si>
  <si>
    <t>73 1 20 00221</t>
  </si>
  <si>
    <t>Обеспечение проведения выборов и референдумов</t>
  </si>
  <si>
    <t>Перечисления другим бюджетам бюджетной системы</t>
  </si>
  <si>
    <t>75 0 20 00000</t>
  </si>
  <si>
    <t>75 0 21 00251</t>
  </si>
  <si>
    <t>75 0 22 00251</t>
  </si>
  <si>
    <t>75 0 30 00297</t>
  </si>
  <si>
    <t>75 0 30 00000</t>
  </si>
  <si>
    <t>07</t>
  </si>
  <si>
    <t>УУР</t>
  </si>
  <si>
    <t>доходы</t>
  </si>
  <si>
    <t>(руб.)</t>
  </si>
  <si>
    <t>НАЛОГОВЫЕ И НЕНАЛОГОВЫЕ ДОХОДЫ</t>
  </si>
  <si>
    <t>НАЛОГИ НА ПРИБЫЛЬ, ДОХОДЫ</t>
  </si>
  <si>
    <t>Налог на доходы физ.лиц с доходов, источником которых является налоговый агент, за исключением доходов, в отношении которых исчисление и уплата налога осущ. в соотв.со статьями 227, 227.1 и 228 НК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</si>
  <si>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</si>
  <si>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</si>
  <si>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</si>
  <si>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</si>
  <si>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</si>
  <si>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</t>
  </si>
  <si>
    <t>НАЛОГИ НА ИМУЩЕСТВО</t>
  </si>
  <si>
    <t>Налог на имущество физ.лиц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</si>
  <si>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</si>
  <si>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</si>
  <si>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</si>
  <si>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самоупарвления,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</si>
  <si>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</si>
  <si>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зем. участки, гос.собственность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</si>
  <si>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</si>
  <si>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</si>
  <si>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</si>
  <si>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зем.участков, гос. собственность на которые не разграничена</t>
  </si>
  <si>
    <t xml:space="preserve"> Прочие неналоговые доходы</t>
  </si>
  <si>
    <t>ДОТАЦИЯ</t>
  </si>
  <si>
    <t>область</t>
  </si>
  <si>
    <t>район</t>
  </si>
  <si>
    <t>СУБСИДИИ</t>
  </si>
  <si>
    <t>СУБВЕНЦИИ</t>
  </si>
  <si>
    <t>тарифы</t>
  </si>
  <si>
    <t>вус</t>
  </si>
  <si>
    <t>инные МБТ</t>
  </si>
  <si>
    <t>ИТОГО доходов</t>
  </si>
  <si>
    <t>расходы без УУР</t>
  </si>
  <si>
    <t>70 1 23 00226</t>
  </si>
  <si>
    <t>2025г.</t>
  </si>
  <si>
    <t>Налог на доходы физических лиц с доходов, полученных физ.лицами  в соответствии со статьей 228 Налогового кодекса Российской Федерации</t>
  </si>
  <si>
    <t>Прочие услуги (проживание в гостинице, проезд в командировку)</t>
  </si>
  <si>
    <t>Подготовила</t>
  </si>
  <si>
    <t>ИТОГО</t>
  </si>
  <si>
    <t>приобретение дров, труб, скорлупы, цемента</t>
  </si>
  <si>
    <t>подготовка к зиме (область)</t>
  </si>
  <si>
    <t>софинансирование строительство водозабора п. Воронежский</t>
  </si>
  <si>
    <t xml:space="preserve">  2025г.</t>
  </si>
  <si>
    <t xml:space="preserve">  2024г.</t>
  </si>
  <si>
    <t xml:space="preserve">                коммунальное хозяйство </t>
  </si>
  <si>
    <t xml:space="preserve">                  РЕЕСТР</t>
  </si>
  <si>
    <t>.0502</t>
  </si>
  <si>
    <t xml:space="preserve">Итого </t>
  </si>
  <si>
    <t>"Народные инициативы" (область)</t>
  </si>
  <si>
    <t xml:space="preserve"> 2025г.</t>
  </si>
  <si>
    <t xml:space="preserve"> 2024г.</t>
  </si>
  <si>
    <t>наименование работ</t>
  </si>
  <si>
    <t>.0503</t>
  </si>
  <si>
    <t>приобретение жилья, софинансирование</t>
  </si>
  <si>
    <t>программа "Переселение из ветхого жилья"    возмещение стоимости жилья, фонд</t>
  </si>
  <si>
    <t>ремонт жилого фонда  (225, 243)</t>
  </si>
  <si>
    <t>ремонт жилого фонда  (346)</t>
  </si>
  <si>
    <t>.0501</t>
  </si>
  <si>
    <t>Всего</t>
  </si>
  <si>
    <t xml:space="preserve">6. Расходы на обеспечение мебелью и расходными материалами  </t>
  </si>
  <si>
    <t>Энергоснабжение  4,2 руб./кВт.ч. * 1 000 кВт.ч. = 4 200 руб.</t>
  </si>
  <si>
    <t>5. Коммунальные услуги</t>
  </si>
  <si>
    <t xml:space="preserve">4. Транспортные услуги </t>
  </si>
  <si>
    <t xml:space="preserve">итого в   год     </t>
  </si>
  <si>
    <t xml:space="preserve">Почтовые отправления  </t>
  </si>
  <si>
    <t xml:space="preserve">Междугородняя связь </t>
  </si>
  <si>
    <t>3.   Расходы на услуги связи</t>
  </si>
  <si>
    <t xml:space="preserve">2.  Прочие выплаты.   </t>
  </si>
  <si>
    <t xml:space="preserve">Всего на одного освобожденного работника с учетом ЕСН  </t>
  </si>
  <si>
    <t>ЕСН</t>
  </si>
  <si>
    <t>ГФДО +  ГФС + РК + СН + ОМ + Доплата до МРОТ</t>
  </si>
  <si>
    <t xml:space="preserve"> МРОТ  </t>
  </si>
  <si>
    <t xml:space="preserve">Северные надбавки </t>
  </si>
  <si>
    <t xml:space="preserve">Районный коэффициент </t>
  </si>
  <si>
    <t>- ЕДВ</t>
  </si>
  <si>
    <t>- премия</t>
  </si>
  <si>
    <t>НВЛ+ЕДВ+Премия</t>
  </si>
  <si>
    <t xml:space="preserve">Фонд  стимулирования </t>
  </si>
  <si>
    <t>Должностной оклад</t>
  </si>
  <si>
    <t>год</t>
  </si>
  <si>
    <t>расчет</t>
  </si>
  <si>
    <t xml:space="preserve"> месяц</t>
  </si>
  <si>
    <t xml:space="preserve">обозначение </t>
  </si>
  <si>
    <t xml:space="preserve">наименование </t>
  </si>
  <si>
    <t>№</t>
  </si>
  <si>
    <t>руб.</t>
  </si>
  <si>
    <t>1.      Расходы на оплату труда</t>
  </si>
  <si>
    <t>Алексеевское муниципальное образование</t>
  </si>
  <si>
    <t xml:space="preserve">Иркутская область   Киренский район </t>
  </si>
  <si>
    <t xml:space="preserve">Расходы на 2024 год </t>
  </si>
  <si>
    <t xml:space="preserve">Расходы на 2025 год </t>
  </si>
  <si>
    <t>Итого по 0100</t>
  </si>
  <si>
    <t>0113</t>
  </si>
  <si>
    <t>другие общегосударственные вопросы</t>
  </si>
  <si>
    <t>0111</t>
  </si>
  <si>
    <t>резервный фонд</t>
  </si>
  <si>
    <t>Всего по администрации Алексеевского МО</t>
  </si>
  <si>
    <t>0104</t>
  </si>
  <si>
    <t>Прочие расходы  (853)</t>
  </si>
  <si>
    <t>Прочие расходы  (852 налог транспортный)</t>
  </si>
  <si>
    <t>Прочие услуги (244)</t>
  </si>
  <si>
    <t>Прочие услуги (проживание в гостинице во время командировки, проезд в командировку - 122)</t>
  </si>
  <si>
    <t xml:space="preserve">Содержание имущества </t>
  </si>
  <si>
    <t>эл/энергия</t>
  </si>
  <si>
    <t>отопление</t>
  </si>
  <si>
    <t>почтовые расходы (244)</t>
  </si>
  <si>
    <t>интернет (242)</t>
  </si>
  <si>
    <t>Начисление  на оплату труда</t>
  </si>
  <si>
    <r>
      <t xml:space="preserve">Прочие выплаты </t>
    </r>
    <r>
      <rPr>
        <i/>
        <sz val="12"/>
        <color indexed="8"/>
        <rFont val="Times New Roman"/>
        <family val="1"/>
      </rPr>
      <t>(суточные)</t>
    </r>
  </si>
  <si>
    <t>Администрация поселения</t>
  </si>
  <si>
    <t>0102</t>
  </si>
  <si>
    <t>Глава поселения</t>
  </si>
  <si>
    <t>Сумма,  руб.</t>
  </si>
  <si>
    <t>РЗ ПР</t>
  </si>
  <si>
    <t>Наименование расходов</t>
  </si>
  <si>
    <t>Смета расходов  на содержание администрации  Алексеевского муниципального образования</t>
  </si>
  <si>
    <t>Всего по МКУ КДЦ «Лира»</t>
  </si>
  <si>
    <t>Содержание имущества</t>
  </si>
  <si>
    <t>водоснабжение, водоотведение</t>
  </si>
  <si>
    <t>Сумма (рублях)</t>
  </si>
  <si>
    <t xml:space="preserve">             Смета расходов  на содержание  МКУ КДЦ «Лира»</t>
  </si>
  <si>
    <t>Сумма, тыс.руб.</t>
  </si>
  <si>
    <t xml:space="preserve">       Алексеевского муниципального образования</t>
  </si>
  <si>
    <t xml:space="preserve">             Смета расходов  по решению общеэкономических вопросов</t>
  </si>
  <si>
    <t>Муниципальная программа "Национальная экономика в 2022-2025г.г."</t>
  </si>
  <si>
    <t>Муниципальная программа "Совершенствование муниципального управления в  2022-2025г.г"</t>
  </si>
  <si>
    <t>Муниципальная программа                    "Развитие жилищно-коммунального хозяйства в 2022-2025г.г."</t>
  </si>
  <si>
    <t>Муниципальная программа                        "Развитие культуры в  2022-2025г.г."</t>
  </si>
  <si>
    <t>Муниципальная программа                 "Социальная поддержка населения в          2022-2025г.г."</t>
  </si>
  <si>
    <t>Ожидаемое исполнение по доходам Алексеевского муниципального образования в  2022г.</t>
  </si>
  <si>
    <t xml:space="preserve">Утвердить верхний предел муниципального долга на 1 января 2026г. в сумме  </t>
  </si>
  <si>
    <t>Увеличение стоимости материальных запасов (краска, гвозди,  перчатки, запасные части  и т.д.)</t>
  </si>
  <si>
    <t>Ремонт тратуаров</t>
  </si>
  <si>
    <t>Составлление и экспертиза сметной документации</t>
  </si>
  <si>
    <t>Приобретение дизельного топлива для погрузчика</t>
  </si>
  <si>
    <t>Уличное освещение п.Алексеевск</t>
  </si>
  <si>
    <t>Уличное освещение п.Воронежский</t>
  </si>
  <si>
    <t>Благоустройство поселка (дворники)</t>
  </si>
  <si>
    <t>Снос аварийного жилого фонда, услуги трактора</t>
  </si>
  <si>
    <t>Софинансирование программы народные инициативы</t>
  </si>
  <si>
    <t>Погребение</t>
  </si>
  <si>
    <t xml:space="preserve"> 0102,           0104</t>
  </si>
  <si>
    <t>Транспортные   расходы  (служебный проезд  - 244)</t>
  </si>
  <si>
    <t>подготовка к зиме (местный бюджет)</t>
  </si>
  <si>
    <t>74 1 20 00296</t>
  </si>
  <si>
    <t>360</t>
  </si>
  <si>
    <t>план  на 01.11.2022г.</t>
  </si>
  <si>
    <t>Снегирёв В.В.</t>
  </si>
  <si>
    <t>6690 * 12</t>
  </si>
  <si>
    <t>За работу в отдаленной местности</t>
  </si>
  <si>
    <t xml:space="preserve"> ДО  </t>
  </si>
  <si>
    <t>ОМ</t>
  </si>
  <si>
    <t>РК</t>
  </si>
  <si>
    <t>СН</t>
  </si>
  <si>
    <t>(ДО+ФС)*30%</t>
  </si>
  <si>
    <t>ФС</t>
  </si>
  <si>
    <t>Надбавка за выслугу лет</t>
  </si>
  <si>
    <t>ВЛ</t>
  </si>
  <si>
    <t>(ДО+ВЛ+ФС+ОМ)*70%</t>
  </si>
  <si>
    <t>(ДО+ВЛ+ФС+ОМ)*50%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</si>
  <si>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</si>
  <si>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</si>
  <si>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</si>
  <si>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</si>
  <si>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</si>
  <si>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</si>
  <si>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</si>
  <si>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Объем заимствований, всего</t>
  </si>
  <si>
    <t>в том числе: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</si>
  <si>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</si>
  <si>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</si>
  <si>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__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</si>
  <si>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</si>
  <si>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</si>
  <si>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</si>
  <si>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Доплата до МРОТ  16242 руб.*2,2</t>
  </si>
  <si>
    <t>Совершенствование муниципального управления в  2022-2025г.г.</t>
  </si>
  <si>
    <t>Национальная экономика в  2022-2025г.г.</t>
  </si>
  <si>
    <t>Развитие жилищно-коммунального хозяйства в  2022-2025г.г.</t>
  </si>
  <si>
    <t>Развитие культуры в 2022-2025г.г.</t>
  </si>
  <si>
    <t>Социальная поддержка населения в 2022-2025г.г.</t>
  </si>
  <si>
    <t xml:space="preserve"> 2025 год  </t>
  </si>
  <si>
    <t>Приложение 11</t>
  </si>
  <si>
    <t>Приложение  10</t>
  </si>
  <si>
    <t>Объем бюджетных ассигнований на исполнение публичных нормативных обязательств направляемых на выплату пенсии муниципальным служащим:</t>
  </si>
  <si>
    <t>Выплата пенсии муниципальным служащим</t>
  </si>
  <si>
    <t>Направление бюджетных ассигнований</t>
  </si>
  <si>
    <t>Доходы от реализации иного имущества, находящегося в собственности городских поселений</t>
  </si>
  <si>
    <t xml:space="preserve">Межевание земельных участков, проведение кадастровых работ </t>
  </si>
  <si>
    <t>в 3 и 4 приложение</t>
  </si>
  <si>
    <t>в бюджет расходы</t>
  </si>
  <si>
    <t xml:space="preserve">расходы общие с  учетом УУР в бюджет </t>
  </si>
  <si>
    <t>Материальная помощь населению</t>
  </si>
  <si>
    <t>Председатель Думы Алексеевского муниципального образования</t>
  </si>
  <si>
    <t>Горбунов П.А.</t>
  </si>
  <si>
    <t xml:space="preserve"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собственности. (Софинансирование программы) </t>
  </si>
  <si>
    <t>Субсидии местным бюджетам на реализацию мероприятий перечня проектов народных инициатив (Cофинансирование программы)</t>
  </si>
  <si>
    <t>000 1160000000 0000 000</t>
  </si>
  <si>
    <t>ШТРАФЫ,САНКЦИИ, ВОЗМЕЩЕНИЕ УЩЕРБА</t>
  </si>
  <si>
    <t>Доходы от сумм пеней, предусмотренных законодательством РФ о налогах и сборах,подлежащие зачислению в бюджеты субъектов РФ по нормативу, установленному БК РФ, распределяемые Федкральным казначейством между бюджетами субъектов РФ в соответствии с федеральным законом о федеральном бюджете</t>
  </si>
  <si>
    <t>000 1161800002 0000 140</t>
  </si>
  <si>
    <t>72 2 20 00310</t>
  </si>
  <si>
    <t>Штрафы за напушение законодательства о налогах и сборах, законодательства о страховых взносах</t>
  </si>
  <si>
    <t>Подпрограмма                                                Защита населения и территории от чрезвычайных ситуаций природного и техногенного характера, пожарная безопасность</t>
  </si>
  <si>
    <t>70 3 00 00000</t>
  </si>
  <si>
    <t>70 3 20 00000</t>
  </si>
  <si>
    <t xml:space="preserve">Защита населения и территории от чрезвычайных ситуаций </t>
  </si>
  <si>
    <t>Защита населения и территории от чрезвычайных ситуаций</t>
  </si>
  <si>
    <t>70 3 20 00346</t>
  </si>
  <si>
    <t>71 3 20 00346</t>
  </si>
  <si>
    <t>Налог на землю</t>
  </si>
  <si>
    <t>851</t>
  </si>
  <si>
    <t>70 10 21000291</t>
  </si>
  <si>
    <t>Дотации бюджетам городских поселений на выравнивание бюджетной обеспеченности из бюджетов ОБ</t>
  </si>
  <si>
    <t>70 4 20 00346</t>
  </si>
  <si>
    <t>Гражданская оборона</t>
  </si>
  <si>
    <t>Подпрограмма                                         "Гражданская оборона"</t>
  </si>
  <si>
    <t>Подпрограмма                                    "Гражданская оборона"</t>
  </si>
  <si>
    <t>70 4 00 00000</t>
  </si>
  <si>
    <t>70 4 20 00000</t>
  </si>
  <si>
    <t>на  2024 -2026г.г.</t>
  </si>
  <si>
    <t>2026г.</t>
  </si>
  <si>
    <t>Председатель Думы Алексеевского мукниципального образования</t>
  </si>
  <si>
    <t>Жилищное хозяйство  2024-2026г.г.</t>
  </si>
  <si>
    <t>ч</t>
  </si>
  <si>
    <t xml:space="preserve">"О бюджете  Алексеевского муниципального образования на 2024 год </t>
  </si>
  <si>
    <t>и плановый период 2025-2026г.г."</t>
  </si>
  <si>
    <t xml:space="preserve">Межбюджетные трансферты, предоставляемые в 2024-2026 г.г.    местным бюджетом  </t>
  </si>
  <si>
    <t>факт  на 01.10.2023г.</t>
  </si>
  <si>
    <t>Кузьмина О.В.</t>
  </si>
  <si>
    <t xml:space="preserve">  факт на 01.10.23г.</t>
  </si>
  <si>
    <t>увеличение стоимости ОС</t>
  </si>
  <si>
    <t>факт на 01.10.23</t>
  </si>
  <si>
    <t>РЕЕСТР ПО БЛАГОУСТРОЙСТВУ  НА 2024 - 2026г.г.</t>
  </si>
  <si>
    <t>на  2024 - 2026г.г.</t>
  </si>
  <si>
    <t>Подготовила                                Кузьмина О.В.</t>
  </si>
  <si>
    <t>Освобожденный военно-учетный работник –Унжакова Елена Николаевна</t>
  </si>
  <si>
    <t>6690 * 3</t>
  </si>
  <si>
    <t>6690 * 2</t>
  </si>
  <si>
    <t xml:space="preserve">Консультант по экономическим вопросам                                                              Кузьмина О.В. </t>
  </si>
  <si>
    <t>Освобожденный военно-учетный работник – Унжакова Елена Николаевна</t>
  </si>
  <si>
    <t>Отопление 4,6 Гкал.*8450,74  = 38873,4 руб.</t>
  </si>
  <si>
    <t xml:space="preserve">Проезд в г. Киренск и обратно летом и весной  170 * 2 * 6 мес. = </t>
  </si>
  <si>
    <t xml:space="preserve">октябрь, ноябрь 250 * 2 * 2мес. =  </t>
  </si>
  <si>
    <t>зима 200 * 2 * 4 мес. =</t>
  </si>
  <si>
    <t xml:space="preserve">Консультант по экономическим вопросам                                                             Кузьмина О.В. </t>
  </si>
  <si>
    <t>Среднемесячная абонентская плата  440 руб.</t>
  </si>
  <si>
    <t>п. Алексеевск - Сочи - п. Алексеевск</t>
  </si>
  <si>
    <t>Отопление 4,6 Гкал.* 8450,74  = 35 245,96 руб.</t>
  </si>
  <si>
    <t>66900 * 3</t>
  </si>
  <si>
    <t>Консультант по экономическим вопросам                                                             Кузьмина О.В.</t>
  </si>
  <si>
    <t>6690 *0,05</t>
  </si>
  <si>
    <t>6690 * 0,05%</t>
  </si>
  <si>
    <t xml:space="preserve">Расходы на 2026 год </t>
  </si>
  <si>
    <t xml:space="preserve"> 2026г.</t>
  </si>
  <si>
    <t>Прогнозируемые доходы на 2024 год и плановый период 2025 - 2026 года</t>
  </si>
  <si>
    <t xml:space="preserve"> 2024 год </t>
  </si>
  <si>
    <t xml:space="preserve"> 2026 год  </t>
  </si>
  <si>
    <t>Прогнозируемый объем доходов по Алексеевскому городскому поселению на 2024г. -2026г.</t>
  </si>
  <si>
    <t>админ. Комиссия</t>
  </si>
  <si>
    <t>Горячев  А.Г.</t>
  </si>
  <si>
    <t>Горячев А.Г.</t>
  </si>
  <si>
    <t>Межбюджетные трансферты  на 2024 год и плановый период 2025  - 2026 года</t>
  </si>
  <si>
    <t>Среднемесячная абонентская плата  4400 руб.</t>
  </si>
  <si>
    <t>Отопление 4,6 Гкал.* 8450,74)2  = 38873 руб.</t>
  </si>
  <si>
    <t xml:space="preserve">муниципальных внутренних заимствований на 2024 год </t>
  </si>
  <si>
    <t>и плановый период 2025-2026г.г.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</si>
  <si>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</si>
  <si>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</si>
  <si>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</si>
  <si>
    <t>предельный размер дефицита  5%</t>
  </si>
  <si>
    <t>Коммунальные услуги (отопл, эл.энерг)</t>
  </si>
  <si>
    <t>отопление+эл.энерг</t>
  </si>
  <si>
    <t xml:space="preserve">освещение  Чапаева 53, 55 а, 55 б, 44 а кв.1,2  </t>
  </si>
  <si>
    <t>содержание  гаража  (отопление)</t>
  </si>
  <si>
    <t xml:space="preserve">Утвердить верхний предел муниципального долга на 1 января 2027г. в сумме  </t>
  </si>
  <si>
    <t xml:space="preserve">Объем бюджетных ассигнований на финансовое обеспечение реализации муниципальных программ на 2024г. и плановый период 2025-2026г.г. </t>
  </si>
  <si>
    <t>к решению Думы  от           .2023г.  №       /05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</si>
</sst>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00000"/>
    <numFmt numFmtId="180" formatCode="#,##0.00_р_."/>
    <numFmt numFmtId="181" formatCode="#,##0.000"/>
    <numFmt numFmtId="182" formatCode="#,##0.0&quot;р.&quot;"/>
    <numFmt numFmtId="183" formatCode="#,##0.000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_(* #,##0.00_);_(* \(#,##0.00\);_(* &quot;-&quot;??_);_(@_)"/>
    <numFmt numFmtId="190" formatCode="0.00000000"/>
    <numFmt numFmtId="191" formatCode="_-* #,##0.0_р_._-;\-* #,##0.0_р_._-;_-* &quot;-&quot;??_р_._-;_-@_-"/>
    <numFmt numFmtId="192" formatCode="0.000000000"/>
    <numFmt numFmtId="193" formatCode="_-* #,##0.000_р_._-;\-* #,##0.000_р_._-;_-* &quot;-&quot;??_р_._-;_-@_-"/>
    <numFmt numFmtId="194" formatCode="#,##0.00000"/>
    <numFmt numFmtId="195" formatCode="#,##0.000000"/>
    <numFmt numFmtId="196" formatCode="#,##0.0000000"/>
    <numFmt numFmtId="197" formatCode="_-* #,##0_р_._-;\-* #,##0_р_._-;_-* &quot;-&quot;??_р_._-;_-@_-"/>
    <numFmt numFmtId="198" formatCode="_(* #,##0.0_);_(* \(#,##0.0\);_(* &quot;-&quot;??_);_(@_)"/>
  </numFmts>
  <fonts count="10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i/>
      <vertAlign val="superscript"/>
      <sz val="12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i/>
      <sz val="12"/>
      <color indexed="8"/>
      <name val="Times New Roman"/>
      <family val="1"/>
    </font>
    <font>
      <b/>
      <i/>
      <sz val="11"/>
      <name val="Arial Cyr"/>
      <family val="0"/>
    </font>
    <font>
      <b/>
      <i/>
      <sz val="14"/>
      <name val="Arial Cyr"/>
      <family val="0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rgb="FF00008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8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180" fontId="11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 horizontal="center"/>
    </xf>
    <xf numFmtId="49" fontId="88" fillId="0" borderId="1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 wrapText="1"/>
    </xf>
    <xf numFmtId="2" fontId="13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0" fontId="13" fillId="0" borderId="14" xfId="0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0" fontId="88" fillId="0" borderId="10" xfId="0" applyFont="1" applyBorder="1" applyAlignment="1">
      <alignment wrapText="1"/>
    </xf>
    <xf numFmtId="49" fontId="88" fillId="0" borderId="10" xfId="0" applyNumberFormat="1" applyFont="1" applyBorder="1" applyAlignment="1">
      <alignment wrapText="1"/>
    </xf>
    <xf numFmtId="0" fontId="88" fillId="0" borderId="0" xfId="0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3" fontId="13" fillId="0" borderId="10" xfId="62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Fill="1" applyBorder="1" applyAlignment="1">
      <alignment horizontal="left" vertical="center" wrapText="1"/>
    </xf>
    <xf numFmtId="0" fontId="88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10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91" fontId="10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3" fontId="1" fillId="0" borderId="0" xfId="62" applyFont="1" applyFill="1" applyAlignment="1">
      <alignment/>
    </xf>
    <xf numFmtId="43" fontId="22" fillId="0" borderId="10" xfId="62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176" fontId="22" fillId="0" borderId="1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49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9" fontId="13" fillId="0" borderId="1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189" fontId="13" fillId="34" borderId="10" xfId="62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84" fontId="22" fillId="0" borderId="1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91" fillId="0" borderId="10" xfId="0" applyFont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0" fontId="91" fillId="0" borderId="10" xfId="0" applyFont="1" applyBorder="1" applyAlignment="1">
      <alignment horizontal="justify"/>
    </xf>
    <xf numFmtId="0" fontId="92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22" fillId="35" borderId="0" xfId="0" applyFont="1" applyFill="1" applyAlignment="1">
      <alignment/>
    </xf>
    <xf numFmtId="0" fontId="1" fillId="0" borderId="0" xfId="0" applyFont="1" applyAlignment="1">
      <alignment wrapText="1"/>
    </xf>
    <xf numFmtId="43" fontId="22" fillId="0" borderId="0" xfId="62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3" fillId="0" borderId="10" xfId="0" applyFont="1" applyFill="1" applyBorder="1" applyAlignment="1">
      <alignment horizontal="left" wrapText="1"/>
    </xf>
    <xf numFmtId="4" fontId="13" fillId="0" borderId="10" xfId="0" applyNumberFormat="1" applyFont="1" applyBorder="1" applyAlignment="1">
      <alignment/>
    </xf>
    <xf numFmtId="0" fontId="33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43" fontId="21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2" fillId="34" borderId="0" xfId="0" applyFont="1" applyFill="1" applyAlignment="1">
      <alignment/>
    </xf>
    <xf numFmtId="0" fontId="22" fillId="0" borderId="0" xfId="0" applyFont="1" applyAlignment="1">
      <alignment wrapText="1"/>
    </xf>
    <xf numFmtId="0" fontId="22" fillId="34" borderId="10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left" wrapText="1"/>
    </xf>
    <xf numFmtId="0" fontId="36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4" fontId="22" fillId="34" borderId="10" xfId="0" applyNumberFormat="1" applyFont="1" applyFill="1" applyBorder="1" applyAlignment="1">
      <alignment/>
    </xf>
    <xf numFmtId="177" fontId="28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177" fontId="2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" fontId="1" fillId="0" borderId="15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horizontal="left" wrapText="1"/>
    </xf>
    <xf numFmtId="180" fontId="22" fillId="34" borderId="10" xfId="0" applyNumberFormat="1" applyFont="1" applyFill="1" applyBorder="1" applyAlignment="1">
      <alignment horizontal="right"/>
    </xf>
    <xf numFmtId="176" fontId="10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80" fontId="21" fillId="34" borderId="10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0" fontId="13" fillId="34" borderId="0" xfId="0" applyFont="1" applyFill="1" applyAlignment="1">
      <alignment/>
    </xf>
    <xf numFmtId="189" fontId="13" fillId="34" borderId="0" xfId="62" applyNumberFormat="1" applyFont="1" applyFill="1" applyAlignment="1">
      <alignment/>
    </xf>
    <xf numFmtId="189" fontId="13" fillId="34" borderId="0" xfId="62" applyNumberFormat="1" applyFont="1" applyFill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189" fontId="12" fillId="34" borderId="10" xfId="62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left" vertical="top"/>
    </xf>
    <xf numFmtId="189" fontId="21" fillId="36" borderId="16" xfId="62" applyNumberFormat="1" applyFont="1" applyFill="1" applyBorder="1" applyAlignment="1">
      <alignment horizontal="center" vertical="center"/>
    </xf>
    <xf numFmtId="189" fontId="22" fillId="36" borderId="16" xfId="62" applyNumberFormat="1" applyFont="1" applyFill="1" applyBorder="1" applyAlignment="1">
      <alignment horizontal="center" vertical="center"/>
    </xf>
    <xf numFmtId="189" fontId="22" fillId="36" borderId="10" xfId="62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top"/>
    </xf>
    <xf numFmtId="189" fontId="13" fillId="34" borderId="16" xfId="62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top" wrapText="1"/>
    </xf>
    <xf numFmtId="0" fontId="22" fillId="36" borderId="10" xfId="0" applyFont="1" applyFill="1" applyBorder="1" applyAlignment="1">
      <alignment vertical="top" wrapText="1"/>
    </xf>
    <xf numFmtId="189" fontId="13" fillId="34" borderId="10" xfId="62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 applyProtection="1">
      <alignment horizontal="left" vertical="top" wrapText="1"/>
      <protection/>
    </xf>
    <xf numFmtId="3" fontId="13" fillId="34" borderId="10" xfId="0" applyNumberFormat="1" applyFont="1" applyFill="1" applyBorder="1" applyAlignment="1" applyProtection="1">
      <alignment horizontal="left" vertical="top" wrapText="1"/>
      <protection/>
    </xf>
    <xf numFmtId="43" fontId="88" fillId="0" borderId="10" xfId="0" applyNumberFormat="1" applyFont="1" applyBorder="1" applyAlignment="1">
      <alignment/>
    </xf>
    <xf numFmtId="3" fontId="13" fillId="34" borderId="10" xfId="0" applyNumberFormat="1" applyFont="1" applyFill="1" applyBorder="1" applyAlignment="1" applyProtection="1">
      <alignment horizontal="left" vertical="center" wrapText="1"/>
      <protection/>
    </xf>
    <xf numFmtId="0" fontId="22" fillId="36" borderId="10" xfId="0" applyFont="1" applyFill="1" applyBorder="1" applyAlignment="1">
      <alignment wrapText="1"/>
    </xf>
    <xf numFmtId="189" fontId="22" fillId="36" borderId="10" xfId="62" applyNumberFormat="1" applyFont="1" applyFill="1" applyBorder="1" applyAlignment="1">
      <alignment/>
    </xf>
    <xf numFmtId="189" fontId="13" fillId="0" borderId="10" xfId="62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89" fontId="13" fillId="0" borderId="0" xfId="62" applyNumberFormat="1" applyFont="1" applyAlignment="1">
      <alignment/>
    </xf>
    <xf numFmtId="0" fontId="1" fillId="0" borderId="0" xfId="0" applyFont="1" applyAlignment="1">
      <alignment horizontal="center" wrapText="1"/>
    </xf>
    <xf numFmtId="0" fontId="22" fillId="0" borderId="10" xfId="0" applyFont="1" applyFill="1" applyBorder="1" applyAlignment="1">
      <alignment/>
    </xf>
    <xf numFmtId="189" fontId="13" fillId="35" borderId="10" xfId="62" applyNumberFormat="1" applyFont="1" applyFill="1" applyBorder="1" applyAlignment="1">
      <alignment horizontal="center" vertical="center"/>
    </xf>
    <xf numFmtId="189" fontId="13" fillId="36" borderId="16" xfId="62" applyNumberFormat="1" applyFont="1" applyFill="1" applyBorder="1" applyAlignment="1">
      <alignment horizontal="center" vertical="center"/>
    </xf>
    <xf numFmtId="189" fontId="13" fillId="35" borderId="10" xfId="62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4" fontId="12" fillId="34" borderId="10" xfId="0" applyNumberFormat="1" applyFont="1" applyFill="1" applyBorder="1" applyAlignment="1">
      <alignment wrapText="1"/>
    </xf>
    <xf numFmtId="189" fontId="12" fillId="34" borderId="10" xfId="62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wrapText="1"/>
    </xf>
    <xf numFmtId="4" fontId="12" fillId="34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189" fontId="12" fillId="0" borderId="10" xfId="62" applyNumberFormat="1" applyFont="1" applyBorder="1" applyAlignment="1">
      <alignment/>
    </xf>
    <xf numFmtId="189" fontId="12" fillId="34" borderId="10" xfId="0" applyNumberFormat="1" applyFont="1" applyFill="1" applyBorder="1" applyAlignment="1">
      <alignment/>
    </xf>
    <xf numFmtId="189" fontId="12" fillId="34" borderId="15" xfId="62" applyNumberFormat="1" applyFont="1" applyFill="1" applyBorder="1" applyAlignment="1">
      <alignment horizontal="right"/>
    </xf>
    <xf numFmtId="189" fontId="12" fillId="34" borderId="15" xfId="62" applyNumberFormat="1" applyFont="1" applyFill="1" applyBorder="1" applyAlignment="1">
      <alignment/>
    </xf>
    <xf numFmtId="189" fontId="12" fillId="34" borderId="17" xfId="0" applyNumberFormat="1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89" fontId="12" fillId="34" borderId="13" xfId="62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89" fontId="12" fillId="0" borderId="10" xfId="62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 horizontal="right"/>
    </xf>
    <xf numFmtId="189" fontId="13" fillId="0" borderId="10" xfId="0" applyNumberFormat="1" applyFont="1" applyBorder="1" applyAlignment="1">
      <alignment horizontal="right"/>
    </xf>
    <xf numFmtId="189" fontId="12" fillId="0" borderId="10" xfId="62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43" fontId="94" fillId="0" borderId="0" xfId="0" applyNumberFormat="1" applyFont="1" applyAlignment="1">
      <alignment/>
    </xf>
    <xf numFmtId="0" fontId="95" fillId="0" borderId="0" xfId="0" applyFont="1" applyAlignment="1">
      <alignment/>
    </xf>
    <xf numFmtId="43" fontId="93" fillId="0" borderId="0" xfId="62" applyNumberFormat="1" applyFont="1" applyAlignment="1">
      <alignment/>
    </xf>
    <xf numFmtId="43" fontId="88" fillId="0" borderId="0" xfId="0" applyNumberFormat="1" applyFont="1" applyAlignment="1">
      <alignment/>
    </xf>
    <xf numFmtId="43" fontId="93" fillId="0" borderId="10" xfId="0" applyNumberFormat="1" applyFont="1" applyBorder="1" applyAlignment="1">
      <alignment horizontal="right" wrapText="1" indent="2"/>
    </xf>
    <xf numFmtId="0" fontId="88" fillId="0" borderId="10" xfId="0" applyFont="1" applyBorder="1" applyAlignment="1">
      <alignment horizontal="center" wrapText="1"/>
    </xf>
    <xf numFmtId="43" fontId="93" fillId="0" borderId="10" xfId="0" applyNumberFormat="1" applyFont="1" applyBorder="1" applyAlignment="1">
      <alignment wrapText="1"/>
    </xf>
    <xf numFmtId="0" fontId="93" fillId="0" borderId="10" xfId="0" applyFont="1" applyBorder="1" applyAlignment="1">
      <alignment wrapText="1"/>
    </xf>
    <xf numFmtId="0" fontId="88" fillId="0" borderId="10" xfId="0" applyFont="1" applyBorder="1" applyAlignment="1">
      <alignment horizontal="center" vertical="top" wrapText="1"/>
    </xf>
    <xf numFmtId="43" fontId="93" fillId="0" borderId="10" xfId="0" applyNumberFormat="1" applyFont="1" applyBorder="1" applyAlignment="1">
      <alignment horizontal="right" wrapText="1"/>
    </xf>
    <xf numFmtId="10" fontId="88" fillId="0" borderId="10" xfId="0" applyNumberFormat="1" applyFont="1" applyBorder="1" applyAlignment="1">
      <alignment horizontal="center" wrapText="1"/>
    </xf>
    <xf numFmtId="43" fontId="93" fillId="0" borderId="10" xfId="62" applyNumberFormat="1" applyFont="1" applyBorder="1" applyAlignment="1">
      <alignment horizontal="right" wrapText="1"/>
    </xf>
    <xf numFmtId="3" fontId="93" fillId="0" borderId="10" xfId="0" applyNumberFormat="1" applyFont="1" applyBorder="1" applyAlignment="1">
      <alignment horizontal="right" wrapText="1"/>
    </xf>
    <xf numFmtId="3" fontId="96" fillId="0" borderId="10" xfId="0" applyNumberFormat="1" applyFont="1" applyBorder="1" applyAlignment="1">
      <alignment wrapText="1"/>
    </xf>
    <xf numFmtId="43" fontId="96" fillId="0" borderId="10" xfId="62" applyNumberFormat="1" applyFont="1" applyBorder="1" applyAlignment="1">
      <alignment wrapText="1"/>
    </xf>
    <xf numFmtId="0" fontId="96" fillId="0" borderId="10" xfId="0" applyFont="1" applyBorder="1" applyAlignment="1">
      <alignment horizontal="left" wrapText="1"/>
    </xf>
    <xf numFmtId="0" fontId="96" fillId="0" borderId="10" xfId="0" applyFont="1" applyBorder="1" applyAlignment="1">
      <alignment wrapText="1"/>
    </xf>
    <xf numFmtId="0" fontId="88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 horizontal="left" indent="5"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8" fillId="0" borderId="0" xfId="0" applyFont="1" applyAlignment="1">
      <alignment horizontal="center" vertical="center"/>
    </xf>
    <xf numFmtId="4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0" fontId="94" fillId="0" borderId="0" xfId="0" applyFont="1" applyBorder="1" applyAlignment="1">
      <alignment horizontal="center" vertical="center"/>
    </xf>
    <xf numFmtId="4" fontId="94" fillId="0" borderId="10" xfId="0" applyNumberFormat="1" applyFont="1" applyBorder="1" applyAlignment="1">
      <alignment/>
    </xf>
    <xf numFmtId="0" fontId="97" fillId="0" borderId="10" xfId="0" applyFont="1" applyBorder="1" applyAlignment="1">
      <alignment/>
    </xf>
    <xf numFmtId="0" fontId="97" fillId="0" borderId="10" xfId="0" applyFont="1" applyBorder="1" applyAlignment="1">
      <alignment horizontal="center" vertical="center"/>
    </xf>
    <xf numFmtId="2" fontId="88" fillId="0" borderId="10" xfId="62" applyNumberFormat="1" applyFont="1" applyBorder="1" applyAlignment="1">
      <alignment horizontal="right"/>
    </xf>
    <xf numFmtId="0" fontId="88" fillId="0" borderId="10" xfId="0" applyFont="1" applyBorder="1" applyAlignment="1">
      <alignment horizontal="center"/>
    </xf>
    <xf numFmtId="43" fontId="88" fillId="0" borderId="10" xfId="62" applyNumberFormat="1" applyFont="1" applyBorder="1" applyAlignment="1">
      <alignment/>
    </xf>
    <xf numFmtId="43" fontId="88" fillId="0" borderId="10" xfId="62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41" fillId="0" borderId="0" xfId="0" applyFont="1" applyAlignment="1">
      <alignment/>
    </xf>
    <xf numFmtId="4" fontId="93" fillId="0" borderId="10" xfId="0" applyNumberFormat="1" applyFont="1" applyBorder="1" applyAlignment="1">
      <alignment horizontal="right" wrapText="1"/>
    </xf>
    <xf numFmtId="0" fontId="93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left" wrapText="1"/>
    </xf>
    <xf numFmtId="0" fontId="9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" fontId="98" fillId="0" borderId="10" xfId="0" applyNumberFormat="1" applyFont="1" applyBorder="1" applyAlignment="1">
      <alignment horizontal="right" wrapText="1"/>
    </xf>
    <xf numFmtId="49" fontId="96" fillId="0" borderId="10" xfId="0" applyNumberFormat="1" applyFont="1" applyBorder="1" applyAlignment="1">
      <alignment horizontal="center" wrapText="1"/>
    </xf>
    <xf numFmtId="0" fontId="96" fillId="0" borderId="10" xfId="0" applyFont="1" applyBorder="1" applyAlignment="1">
      <alignment horizontal="center" wrapText="1"/>
    </xf>
    <xf numFmtId="0" fontId="96" fillId="0" borderId="10" xfId="0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vertical="center" wrapText="1"/>
    </xf>
    <xf numFmtId="0" fontId="88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88" fillId="0" borderId="10" xfId="0" applyFont="1" applyBorder="1" applyAlignment="1">
      <alignment vertical="top" wrapText="1"/>
    </xf>
    <xf numFmtId="0" fontId="88" fillId="0" borderId="10" xfId="0" applyFont="1" applyBorder="1" applyAlignment="1">
      <alignment horizontal="left" vertical="center" wrapText="1"/>
    </xf>
    <xf numFmtId="4" fontId="96" fillId="0" borderId="10" xfId="0" applyNumberFormat="1" applyFont="1" applyBorder="1" applyAlignment="1">
      <alignment vertical="center" wrapText="1"/>
    </xf>
    <xf numFmtId="0" fontId="96" fillId="0" borderId="10" xfId="0" applyFont="1" applyBorder="1" applyAlignment="1">
      <alignment vertical="top" wrapText="1"/>
    </xf>
    <xf numFmtId="0" fontId="88" fillId="0" borderId="13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4" fontId="93" fillId="0" borderId="10" xfId="0" applyNumberFormat="1" applyFont="1" applyBorder="1" applyAlignment="1">
      <alignment horizontal="right" vertical="top" wrapText="1"/>
    </xf>
    <xf numFmtId="0" fontId="42" fillId="0" borderId="0" xfId="0" applyFont="1" applyAlignment="1">
      <alignment/>
    </xf>
    <xf numFmtId="49" fontId="96" fillId="0" borderId="10" xfId="62" applyNumberFormat="1" applyFont="1" applyBorder="1" applyAlignment="1">
      <alignment horizontal="center" wrapText="1"/>
    </xf>
    <xf numFmtId="4" fontId="88" fillId="0" borderId="10" xfId="0" applyNumberFormat="1" applyFont="1" applyBorder="1" applyAlignment="1">
      <alignment/>
    </xf>
    <xf numFmtId="49" fontId="93" fillId="0" borderId="10" xfId="62" applyNumberFormat="1" applyFont="1" applyBorder="1" applyAlignment="1">
      <alignment horizontal="center" vertical="top" wrapText="1"/>
    </xf>
    <xf numFmtId="0" fontId="94" fillId="0" borderId="10" xfId="0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right" vertical="top" wrapText="1"/>
    </xf>
    <xf numFmtId="4" fontId="96" fillId="0" borderId="10" xfId="0" applyNumberFormat="1" applyFont="1" applyBorder="1" applyAlignment="1">
      <alignment horizontal="right" vertical="top" wrapText="1"/>
    </xf>
    <xf numFmtId="3" fontId="88" fillId="0" borderId="10" xfId="0" applyNumberFormat="1" applyFont="1" applyBorder="1" applyAlignment="1">
      <alignment horizontal="right" vertical="top" wrapText="1"/>
    </xf>
    <xf numFmtId="43" fontId="88" fillId="0" borderId="10" xfId="62" applyNumberFormat="1" applyFont="1" applyBorder="1" applyAlignment="1">
      <alignment horizontal="right" vertical="top" wrapText="1"/>
    </xf>
    <xf numFmtId="43" fontId="88" fillId="0" borderId="10" xfId="0" applyNumberFormat="1" applyFont="1" applyBorder="1" applyAlignment="1">
      <alignment horizontal="right" vertical="top" wrapText="1"/>
    </xf>
    <xf numFmtId="0" fontId="94" fillId="0" borderId="0" xfId="0" applyFont="1" applyAlignment="1">
      <alignment/>
    </xf>
    <xf numFmtId="0" fontId="93" fillId="0" borderId="10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43" fontId="13" fillId="0" borderId="0" xfId="62" applyFont="1" applyBorder="1" applyAlignment="1">
      <alignment/>
    </xf>
    <xf numFmtId="0" fontId="94" fillId="0" borderId="10" xfId="0" applyFont="1" applyBorder="1" applyAlignment="1">
      <alignment wrapText="1"/>
    </xf>
    <xf numFmtId="0" fontId="88" fillId="0" borderId="17" xfId="0" applyFont="1" applyBorder="1" applyAlignment="1">
      <alignment horizontal="center" vertical="top" wrapText="1"/>
    </xf>
    <xf numFmtId="184" fontId="1" fillId="34" borderId="10" xfId="0" applyNumberFormat="1" applyFont="1" applyFill="1" applyBorder="1" applyAlignment="1">
      <alignment/>
    </xf>
    <xf numFmtId="184" fontId="22" fillId="34" borderId="10" xfId="0" applyNumberFormat="1" applyFont="1" applyFill="1" applyBorder="1" applyAlignment="1">
      <alignment/>
    </xf>
    <xf numFmtId="184" fontId="21" fillId="34" borderId="10" xfId="0" applyNumberFormat="1" applyFont="1" applyFill="1" applyBorder="1" applyAlignment="1">
      <alignment/>
    </xf>
    <xf numFmtId="184" fontId="13" fillId="34" borderId="10" xfId="0" applyNumberFormat="1" applyFont="1" applyFill="1" applyBorder="1" applyAlignment="1">
      <alignment/>
    </xf>
    <xf numFmtId="184" fontId="21" fillId="34" borderId="10" xfId="62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43" fontId="21" fillId="34" borderId="10" xfId="62" applyFont="1" applyFill="1" applyBorder="1" applyAlignment="1">
      <alignment/>
    </xf>
    <xf numFmtId="0" fontId="18" fillId="34" borderId="0" xfId="0" applyFont="1" applyFill="1" applyAlignment="1">
      <alignment/>
    </xf>
    <xf numFmtId="4" fontId="1" fillId="34" borderId="10" xfId="0" applyNumberFormat="1" applyFont="1" applyFill="1" applyBorder="1" applyAlignment="1">
      <alignment/>
    </xf>
    <xf numFmtId="0" fontId="19" fillId="34" borderId="0" xfId="0" applyFont="1" applyFill="1" applyAlignment="1">
      <alignment/>
    </xf>
    <xf numFmtId="49" fontId="21" fillId="34" borderId="10" xfId="0" applyNumberFormat="1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horizontal="center"/>
    </xf>
    <xf numFmtId="0" fontId="28" fillId="34" borderId="0" xfId="0" applyFont="1" applyFill="1" applyAlignment="1">
      <alignment/>
    </xf>
    <xf numFmtId="4" fontId="21" fillId="34" borderId="10" xfId="0" applyNumberFormat="1" applyFont="1" applyFill="1" applyBorder="1" applyAlignment="1">
      <alignment/>
    </xf>
    <xf numFmtId="0" fontId="35" fillId="34" borderId="0" xfId="0" applyFont="1" applyFill="1" applyAlignment="1">
      <alignment/>
    </xf>
    <xf numFmtId="49" fontId="13" fillId="34" borderId="10" xfId="0" applyNumberFormat="1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/>
    </xf>
    <xf numFmtId="43" fontId="13" fillId="34" borderId="10" xfId="62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34" borderId="0" xfId="0" applyFont="1" applyFill="1" applyBorder="1" applyAlignment="1">
      <alignment wrapText="1"/>
    </xf>
    <xf numFmtId="0" fontId="2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1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left" wrapText="1"/>
    </xf>
    <xf numFmtId="0" fontId="88" fillId="0" borderId="10" xfId="0" applyFont="1" applyBorder="1" applyAlignment="1">
      <alignment horizontal="center" vertical="center" wrapText="1"/>
    </xf>
    <xf numFmtId="43" fontId="1" fillId="0" borderId="10" xfId="62" applyFont="1" applyFill="1" applyBorder="1" applyAlignment="1">
      <alignment horizontal="center" vertical="center" wrapText="1"/>
    </xf>
    <xf numFmtId="171" fontId="88" fillId="0" borderId="0" xfId="0" applyNumberFormat="1" applyFont="1" applyAlignment="1">
      <alignment/>
    </xf>
    <xf numFmtId="3" fontId="93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left" vertical="center" wrapText="1" indent="1"/>
    </xf>
    <xf numFmtId="0" fontId="13" fillId="34" borderId="10" xfId="0" applyFont="1" applyFill="1" applyBorder="1" applyAlignment="1">
      <alignment horizontal="left" vertical="center" wrapText="1" indent="1"/>
    </xf>
    <xf numFmtId="0" fontId="1" fillId="34" borderId="10" xfId="54" applyFont="1" applyFill="1" applyBorder="1" applyAlignment="1">
      <alignment horizontal="left" vertical="center" wrapText="1" indent="1"/>
      <protection/>
    </xf>
    <xf numFmtId="0" fontId="13" fillId="34" borderId="10" xfId="54" applyFont="1" applyFill="1" applyBorder="1" applyAlignment="1">
      <alignment horizontal="left" vertical="center" wrapText="1" indent="1"/>
      <protection/>
    </xf>
    <xf numFmtId="0" fontId="13" fillId="34" borderId="10" xfId="0" applyFont="1" applyFill="1" applyBorder="1" applyAlignment="1">
      <alignment horizontal="right" vertical="center" wrapText="1" indent="1"/>
    </xf>
    <xf numFmtId="177" fontId="13" fillId="34" borderId="10" xfId="0" applyNumberFormat="1" applyFont="1" applyFill="1" applyBorder="1" applyAlignment="1">
      <alignment horizontal="right" vertical="center" wrapText="1" indent="1"/>
    </xf>
    <xf numFmtId="3" fontId="1" fillId="34" borderId="10" xfId="0" applyNumberFormat="1" applyFont="1" applyFill="1" applyBorder="1" applyAlignment="1">
      <alignment horizontal="right" vertical="center" wrapText="1" indent="1"/>
    </xf>
    <xf numFmtId="3" fontId="99" fillId="34" borderId="10" xfId="0" applyNumberFormat="1" applyFont="1" applyFill="1" applyBorder="1" applyAlignment="1">
      <alignment horizontal="right" vertical="center" wrapText="1" indent="1"/>
    </xf>
    <xf numFmtId="3" fontId="1" fillId="34" borderId="10" xfId="0" applyNumberFormat="1" applyFont="1" applyFill="1" applyBorder="1" applyAlignment="1" applyProtection="1">
      <alignment horizontal="right" vertical="center" wrapText="1" indent="1"/>
      <protection/>
    </xf>
    <xf numFmtId="177" fontId="13" fillId="34" borderId="10" xfId="54" applyNumberFormat="1" applyFont="1" applyFill="1" applyBorder="1" applyAlignment="1">
      <alignment horizontal="right" vertical="center" wrapText="1" indent="1"/>
      <protection/>
    </xf>
    <xf numFmtId="177" fontId="13" fillId="34" borderId="10" xfId="0" applyNumberFormat="1" applyFont="1" applyFill="1" applyBorder="1" applyAlignment="1">
      <alignment horizontal="center" vertical="center" wrapText="1"/>
    </xf>
    <xf numFmtId="2" fontId="1" fillId="34" borderId="10" xfId="54" applyNumberFormat="1" applyFont="1" applyFill="1" applyBorder="1" applyAlignment="1">
      <alignment horizontal="right" vertical="center" wrapText="1" indent="1"/>
      <protection/>
    </xf>
    <xf numFmtId="2" fontId="13" fillId="34" borderId="10" xfId="54" applyNumberFormat="1" applyFont="1" applyFill="1" applyBorder="1" applyAlignment="1">
      <alignment horizontal="right" vertical="center" wrapText="1" indent="1"/>
      <protection/>
    </xf>
    <xf numFmtId="2" fontId="1" fillId="34" borderId="10" xfId="54" applyNumberFormat="1" applyFont="1" applyFill="1" applyBorder="1" applyAlignment="1" applyProtection="1">
      <alignment horizontal="right" vertical="center" wrapText="1" indent="1"/>
      <protection/>
    </xf>
    <xf numFmtId="2" fontId="13" fillId="34" borderId="10" xfId="54" applyNumberFormat="1" applyFont="1" applyFill="1" applyBorder="1" applyAlignment="1">
      <alignment horizontal="left" vertical="center" wrapText="1" indent="1"/>
      <protection/>
    </xf>
    <xf numFmtId="2" fontId="1" fillId="34" borderId="10" xfId="0" applyNumberFormat="1" applyFont="1" applyFill="1" applyBorder="1" applyAlignment="1">
      <alignment horizontal="right" vertical="center" wrapText="1" indent="1"/>
    </xf>
    <xf numFmtId="2" fontId="13" fillId="34" borderId="10" xfId="0" applyNumberFormat="1" applyFont="1" applyFill="1" applyBorder="1" applyAlignment="1">
      <alignment horizontal="right" vertical="center" wrapText="1" indent="1"/>
    </xf>
    <xf numFmtId="2" fontId="1" fillId="34" borderId="1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9" fontId="13" fillId="34" borderId="10" xfId="0" applyNumberFormat="1" applyFont="1" applyFill="1" applyBorder="1" applyAlignment="1">
      <alignment vertical="center"/>
    </xf>
    <xf numFmtId="3" fontId="9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2" fontId="13" fillId="34" borderId="16" xfId="62" applyNumberFormat="1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 applyProtection="1">
      <alignment horizontal="left" vertical="top" wrapText="1"/>
      <protection/>
    </xf>
    <xf numFmtId="43" fontId="93" fillId="0" borderId="0" xfId="62" applyFont="1" applyAlignment="1">
      <alignment/>
    </xf>
    <xf numFmtId="43" fontId="88" fillId="0" borderId="0" xfId="62" applyFont="1" applyAlignment="1">
      <alignment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184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left" wrapText="1"/>
    </xf>
    <xf numFmtId="49" fontId="21" fillId="36" borderId="10" xfId="0" applyNumberFormat="1" applyFont="1" applyFill="1" applyBorder="1" applyAlignment="1">
      <alignment horizontal="center"/>
    </xf>
    <xf numFmtId="2" fontId="21" fillId="36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1" fillId="36" borderId="0" xfId="0" applyFont="1" applyFill="1" applyAlignment="1">
      <alignment wrapText="1"/>
    </xf>
    <xf numFmtId="0" fontId="1" fillId="36" borderId="0" xfId="0" applyFont="1" applyFill="1" applyAlignment="1">
      <alignment/>
    </xf>
    <xf numFmtId="0" fontId="21" fillId="36" borderId="10" xfId="0" applyFont="1" applyFill="1" applyBorder="1" applyAlignment="1">
      <alignment horizontal="left" wrapText="1"/>
    </xf>
    <xf numFmtId="0" fontId="92" fillId="36" borderId="10" xfId="0" applyFont="1" applyFill="1" applyBorder="1" applyAlignment="1">
      <alignment horizontal="justify"/>
    </xf>
    <xf numFmtId="176" fontId="21" fillId="36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 wrapText="1"/>
    </xf>
    <xf numFmtId="43" fontId="21" fillId="36" borderId="10" xfId="62" applyFont="1" applyFill="1" applyBorder="1" applyAlignment="1">
      <alignment/>
    </xf>
    <xf numFmtId="0" fontId="3" fillId="35" borderId="0" xfId="0" applyFont="1" applyFill="1" applyAlignment="1">
      <alignment/>
    </xf>
    <xf numFmtId="43" fontId="22" fillId="34" borderId="10" xfId="62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left" wrapText="1"/>
    </xf>
    <xf numFmtId="189" fontId="22" fillId="34" borderId="16" xfId="62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43" fontId="13" fillId="34" borderId="15" xfId="62" applyFont="1" applyFill="1" applyBorder="1" applyAlignment="1">
      <alignment horizontal="center"/>
    </xf>
    <xf numFmtId="43" fontId="1" fillId="34" borderId="15" xfId="62" applyFont="1" applyFill="1" applyBorder="1" applyAlignment="1">
      <alignment horizontal="center"/>
    </xf>
    <xf numFmtId="43" fontId="21" fillId="34" borderId="15" xfId="62" applyFont="1" applyFill="1" applyBorder="1" applyAlignment="1">
      <alignment horizontal="center"/>
    </xf>
    <xf numFmtId="0" fontId="100" fillId="0" borderId="16" xfId="0" applyFont="1" applyBorder="1" applyAlignment="1">
      <alignment horizontal="center" wrapText="1"/>
    </xf>
    <xf numFmtId="0" fontId="100" fillId="0" borderId="10" xfId="0" applyFont="1" applyBorder="1" applyAlignment="1">
      <alignment horizontal="center" wrapText="1"/>
    </xf>
    <xf numFmtId="0" fontId="0" fillId="34" borderId="0" xfId="0" applyFont="1" applyFill="1" applyAlignment="1">
      <alignment/>
    </xf>
    <xf numFmtId="49" fontId="21" fillId="34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6" borderId="0" xfId="0" applyFont="1" applyFill="1" applyBorder="1" applyAlignment="1">
      <alignment wrapText="1"/>
    </xf>
    <xf numFmtId="49" fontId="22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4" fontId="18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right" wrapText="1"/>
    </xf>
    <xf numFmtId="0" fontId="13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20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8" fillId="0" borderId="10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89" fontId="12" fillId="0" borderId="13" xfId="0" applyNumberFormat="1" applyFont="1" applyBorder="1" applyAlignment="1">
      <alignment horizontal="center" vertical="center"/>
    </xf>
    <xf numFmtId="189" fontId="12" fillId="0" borderId="15" xfId="0" applyNumberFormat="1" applyFont="1" applyBorder="1" applyAlignment="1">
      <alignment horizontal="center" vertical="center"/>
    </xf>
    <xf numFmtId="189" fontId="12" fillId="0" borderId="17" xfId="0" applyNumberFormat="1" applyFont="1" applyBorder="1" applyAlignment="1">
      <alignment horizontal="center" vertical="center"/>
    </xf>
    <xf numFmtId="198" fontId="12" fillId="34" borderId="13" xfId="0" applyNumberFormat="1" applyFont="1" applyFill="1" applyBorder="1" applyAlignment="1">
      <alignment horizontal="center"/>
    </xf>
    <xf numFmtId="198" fontId="12" fillId="34" borderId="15" xfId="0" applyNumberFormat="1" applyFont="1" applyFill="1" applyBorder="1" applyAlignment="1">
      <alignment horizontal="center"/>
    </xf>
    <xf numFmtId="189" fontId="12" fillId="34" borderId="13" xfId="0" applyNumberFormat="1" applyFont="1" applyFill="1" applyBorder="1" applyAlignment="1">
      <alignment horizontal="center" vertical="center"/>
    </xf>
    <xf numFmtId="189" fontId="12" fillId="34" borderId="17" xfId="0" applyNumberFormat="1" applyFont="1" applyFill="1" applyBorder="1" applyAlignment="1">
      <alignment horizontal="center" vertical="center"/>
    </xf>
    <xf numFmtId="189" fontId="12" fillId="34" borderId="15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top" wrapText="1"/>
    </xf>
    <xf numFmtId="0" fontId="88" fillId="0" borderId="17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center" vertical="top" wrapText="1"/>
    </xf>
    <xf numFmtId="0" fontId="88" fillId="0" borderId="0" xfId="0" applyFont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1;&#1070;&#1044;&#1046;&#1045;&#1058;\2020\&#1076;&#1086;&#1093;&#1086;&#1076;&#1099;\&#1087;&#1086;%20&#1076;&#1086;&#1093;&#1086;&#1076;&#1072;&#1084;%20&#1085;&#1072;%202020&#1075;.-2022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86;&#1074;&#1072;&#1090;&#1077;&#1083;&#1100;\Documents\&#1041;&#1070;&#1044;&#1046;&#1045;&#1058;\2023\&#1087;&#1088;&#1086;&#1077;&#1082;&#1090;%20&#1073;&#1102;&#1076;&#1078;&#1077;&#1090;&#1072;%20&#1085;&#1072;%202022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19">
          <cell r="B19">
            <v>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0502"/>
      <sheetName val="0503"/>
      <sheetName val="0501"/>
      <sheetName val="ВУС 25"/>
      <sheetName val="ВУС 23"/>
      <sheetName val="ВУС 24"/>
      <sheetName val="смета мы"/>
      <sheetName val="смета Лира"/>
      <sheetName val="смета тарифы"/>
    </sheetNames>
    <sheetDataSet>
      <sheetData sheetId="8">
        <row r="18">
          <cell r="C18">
            <v>20400</v>
          </cell>
          <cell r="D18">
            <v>20400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3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58.75390625" style="23" customWidth="1"/>
    <col min="2" max="2" width="6.25390625" style="23" hidden="1" customWidth="1"/>
    <col min="3" max="3" width="32.25390625" style="23" customWidth="1"/>
    <col min="4" max="4" width="19.75390625" style="23" customWidth="1"/>
    <col min="5" max="6" width="19.875" style="23" customWidth="1"/>
    <col min="7" max="7" width="19.375" style="23" customWidth="1"/>
    <col min="8" max="8" width="9.125" style="23" customWidth="1"/>
    <col min="9" max="9" width="7.875" style="23" customWidth="1"/>
    <col min="10" max="10" width="9.125" style="23" customWidth="1"/>
    <col min="11" max="16384" width="9.125" style="7" customWidth="1"/>
  </cols>
  <sheetData>
    <row r="1" spans="1:9" s="7" customFormat="1" ht="15.75">
      <c r="A1" s="23"/>
      <c r="B1" s="23"/>
      <c r="C1" s="455" t="s">
        <v>213</v>
      </c>
      <c r="D1" s="455"/>
      <c r="E1" s="455"/>
      <c r="F1" s="455"/>
      <c r="G1" s="23"/>
      <c r="H1" s="23"/>
      <c r="I1" s="23"/>
    </row>
    <row r="2" spans="1:9" s="7" customFormat="1" ht="15.75">
      <c r="A2" s="23"/>
      <c r="B2" s="23"/>
      <c r="E2" s="92"/>
      <c r="F2" s="92" t="s">
        <v>682</v>
      </c>
      <c r="G2" s="23"/>
      <c r="H2" s="23"/>
      <c r="I2" s="23"/>
    </row>
    <row r="3" spans="1:9" s="7" customFormat="1" ht="15.75">
      <c r="A3" s="24"/>
      <c r="B3" s="25"/>
      <c r="C3" s="455" t="s">
        <v>630</v>
      </c>
      <c r="D3" s="455"/>
      <c r="E3" s="455"/>
      <c r="F3" s="455"/>
      <c r="G3" s="23"/>
      <c r="H3" s="23"/>
      <c r="I3" s="23"/>
    </row>
    <row r="4" spans="1:9" s="7" customFormat="1" ht="15.75">
      <c r="A4" s="24"/>
      <c r="B4" s="25"/>
      <c r="C4" s="455" t="s">
        <v>631</v>
      </c>
      <c r="D4" s="455"/>
      <c r="E4" s="455"/>
      <c r="F4" s="455"/>
      <c r="G4" s="23"/>
      <c r="H4" s="23"/>
      <c r="I4" s="23"/>
    </row>
    <row r="5" spans="1:9" s="7" customFormat="1" ht="15.75">
      <c r="A5" s="24"/>
      <c r="B5" s="25"/>
      <c r="C5" s="27"/>
      <c r="E5" s="23"/>
      <c r="F5" s="23"/>
      <c r="G5" s="23"/>
      <c r="H5" s="23"/>
      <c r="I5" s="23"/>
    </row>
    <row r="6" spans="1:9" s="7" customFormat="1" ht="15.75">
      <c r="A6" s="24"/>
      <c r="B6" s="25"/>
      <c r="C6" s="27"/>
      <c r="E6" s="23"/>
      <c r="F6" s="23"/>
      <c r="G6" s="23"/>
      <c r="H6" s="23"/>
      <c r="I6" s="23"/>
    </row>
    <row r="7" spans="1:9" s="7" customFormat="1" ht="15.75">
      <c r="A7" s="454" t="s">
        <v>105</v>
      </c>
      <c r="B7" s="454"/>
      <c r="C7" s="454"/>
      <c r="D7" s="454"/>
      <c r="E7" s="454"/>
      <c r="F7" s="454"/>
      <c r="G7" s="23"/>
      <c r="H7" s="23"/>
      <c r="I7" s="23"/>
    </row>
    <row r="8" spans="2:9" s="7" customFormat="1" ht="15.75">
      <c r="B8" s="28"/>
      <c r="C8" s="24"/>
      <c r="D8" s="24"/>
      <c r="E8" s="23"/>
      <c r="F8" s="23"/>
      <c r="G8" s="23"/>
      <c r="H8" s="23"/>
      <c r="I8" s="23"/>
    </row>
    <row r="9" spans="1:9" s="7" customFormat="1" ht="15.75">
      <c r="A9" s="24"/>
      <c r="B9" s="29"/>
      <c r="C9" s="30"/>
      <c r="D9" s="31"/>
      <c r="E9" s="23"/>
      <c r="F9" s="31" t="s">
        <v>65</v>
      </c>
      <c r="G9" s="32"/>
      <c r="H9" s="32"/>
      <c r="I9" s="32"/>
    </row>
    <row r="10" spans="1:9" s="7" customFormat="1" ht="71.25" customHeight="1">
      <c r="A10" s="85" t="s">
        <v>76</v>
      </c>
      <c r="B10" s="86" t="s">
        <v>77</v>
      </c>
      <c r="C10" s="84" t="s">
        <v>78</v>
      </c>
      <c r="D10" s="88" t="s">
        <v>300</v>
      </c>
      <c r="E10" s="88" t="s">
        <v>439</v>
      </c>
      <c r="F10" s="88" t="s">
        <v>626</v>
      </c>
      <c r="G10" s="33"/>
      <c r="H10" s="33"/>
      <c r="I10" s="33"/>
    </row>
    <row r="11" spans="1:9" s="7" customFormat="1" ht="15.75">
      <c r="A11" s="35">
        <v>1</v>
      </c>
      <c r="B11" s="36" t="s">
        <v>68</v>
      </c>
      <c r="C11" s="36">
        <v>3</v>
      </c>
      <c r="D11" s="37">
        <v>4</v>
      </c>
      <c r="E11" s="37">
        <v>5</v>
      </c>
      <c r="F11" s="37">
        <v>6</v>
      </c>
      <c r="G11" s="38"/>
      <c r="H11" s="34"/>
      <c r="I11" s="38"/>
    </row>
    <row r="12" spans="1:9" s="7" customFormat="1" ht="40.5" customHeight="1">
      <c r="A12" s="60" t="s">
        <v>166</v>
      </c>
      <c r="B12" s="61" t="s">
        <v>167</v>
      </c>
      <c r="C12" s="22" t="s">
        <v>192</v>
      </c>
      <c r="D12" s="41">
        <f>D13+D15-D14</f>
        <v>432.12</v>
      </c>
      <c r="E12" s="41">
        <f>E13+E15-E14</f>
        <v>449.4</v>
      </c>
      <c r="F12" s="41">
        <f>F13+F15-F14</f>
        <v>467.3800000000001</v>
      </c>
      <c r="G12" s="34"/>
      <c r="H12" s="34"/>
      <c r="I12" s="34"/>
    </row>
    <row r="13" spans="1:9" s="7" customFormat="1" ht="47.25" customHeight="1">
      <c r="A13" s="60" t="s">
        <v>190</v>
      </c>
      <c r="B13" s="61" t="s">
        <v>168</v>
      </c>
      <c r="C13" s="22" t="s">
        <v>191</v>
      </c>
      <c r="D13" s="41">
        <f>D31</f>
        <v>432.12</v>
      </c>
      <c r="E13" s="41">
        <v>881.52</v>
      </c>
      <c r="F13" s="41">
        <v>1348.9</v>
      </c>
      <c r="G13" s="42"/>
      <c r="H13" s="42"/>
      <c r="I13" s="42"/>
    </row>
    <row r="14" spans="1:9" s="7" customFormat="1" ht="35.25" customHeight="1">
      <c r="A14" s="60" t="s">
        <v>193</v>
      </c>
      <c r="B14" s="61" t="s">
        <v>169</v>
      </c>
      <c r="C14" s="22" t="s">
        <v>194</v>
      </c>
      <c r="D14" s="41"/>
      <c r="E14" s="41">
        <f>D31</f>
        <v>432.12</v>
      </c>
      <c r="F14" s="41">
        <f>E13</f>
        <v>881.52</v>
      </c>
      <c r="G14" s="43"/>
      <c r="H14" s="23"/>
      <c r="I14" s="23"/>
    </row>
    <row r="15" spans="1:9" s="7" customFormat="1" ht="18" customHeight="1">
      <c r="A15" s="39" t="s">
        <v>200</v>
      </c>
      <c r="B15" s="40" t="s">
        <v>79</v>
      </c>
      <c r="C15" s="40" t="s">
        <v>189</v>
      </c>
      <c r="D15" s="41">
        <f>D20+D16</f>
        <v>0</v>
      </c>
      <c r="E15" s="41">
        <f>E20+E16</f>
        <v>0</v>
      </c>
      <c r="F15" s="41">
        <v>0</v>
      </c>
      <c r="G15" s="23"/>
      <c r="H15" s="23"/>
      <c r="I15" s="23"/>
    </row>
    <row r="16" spans="1:9" s="7" customFormat="1" ht="18.75" customHeight="1">
      <c r="A16" s="39" t="s">
        <v>80</v>
      </c>
      <c r="B16" s="40" t="s">
        <v>81</v>
      </c>
      <c r="C16" s="22" t="s">
        <v>195</v>
      </c>
      <c r="D16" s="41">
        <f>-('прил 2 '!C63+D13)</f>
        <v>-27136.31</v>
      </c>
      <c r="E16" s="41">
        <f>-('прил 2 '!D63+'прил.1'!E13)</f>
        <v>-25796.2</v>
      </c>
      <c r="F16" s="41">
        <f>-('прил 2 '!E63+'прил.1'!F13)</f>
        <v>-26455.980000000003</v>
      </c>
      <c r="G16" s="47"/>
      <c r="H16" s="48"/>
      <c r="I16" s="23"/>
    </row>
    <row r="17" spans="1:10" ht="16.5" customHeight="1">
      <c r="A17" s="39" t="s">
        <v>82</v>
      </c>
      <c r="B17" s="40" t="s">
        <v>83</v>
      </c>
      <c r="C17" s="22" t="s">
        <v>196</v>
      </c>
      <c r="D17" s="41">
        <f aca="true" t="shared" si="0" ref="D17:F19">D16</f>
        <v>-27136.31</v>
      </c>
      <c r="E17" s="41">
        <f>E16</f>
        <v>-25796.2</v>
      </c>
      <c r="F17" s="41">
        <f t="shared" si="0"/>
        <v>-26455.980000000003</v>
      </c>
      <c r="G17" s="47"/>
      <c r="H17" s="48"/>
      <c r="I17" s="7"/>
      <c r="J17" s="7"/>
    </row>
    <row r="18" spans="1:10" ht="16.5" customHeight="1">
      <c r="A18" s="39" t="s">
        <v>84</v>
      </c>
      <c r="B18" s="40" t="s">
        <v>85</v>
      </c>
      <c r="C18" s="22" t="s">
        <v>170</v>
      </c>
      <c r="D18" s="41">
        <f t="shared" si="0"/>
        <v>-27136.31</v>
      </c>
      <c r="E18" s="41">
        <f>E16</f>
        <v>-25796.2</v>
      </c>
      <c r="F18" s="41">
        <f t="shared" si="0"/>
        <v>-26455.980000000003</v>
      </c>
      <c r="G18" s="47"/>
      <c r="H18" s="48"/>
      <c r="I18" s="7"/>
      <c r="J18" s="7"/>
    </row>
    <row r="19" spans="1:10" ht="31.5">
      <c r="A19" s="39" t="s">
        <v>86</v>
      </c>
      <c r="B19" s="40" t="s">
        <v>87</v>
      </c>
      <c r="C19" s="22" t="s">
        <v>197</v>
      </c>
      <c r="D19" s="41">
        <f t="shared" si="0"/>
        <v>-27136.31</v>
      </c>
      <c r="E19" s="41">
        <f>E16</f>
        <v>-25796.2</v>
      </c>
      <c r="F19" s="41">
        <f t="shared" si="0"/>
        <v>-26455.980000000003</v>
      </c>
      <c r="G19" s="47"/>
      <c r="H19" s="48"/>
      <c r="I19" s="7"/>
      <c r="J19" s="7"/>
    </row>
    <row r="20" spans="1:10" ht="16.5" customHeight="1">
      <c r="A20" s="39" t="s">
        <v>88</v>
      </c>
      <c r="B20" s="40" t="s">
        <v>89</v>
      </c>
      <c r="C20" s="22" t="s">
        <v>198</v>
      </c>
      <c r="D20" s="41">
        <f>D35+D14</f>
        <v>27136.31</v>
      </c>
      <c r="E20" s="41">
        <f>E35+E14</f>
        <v>25796.2</v>
      </c>
      <c r="F20" s="41">
        <f>F35+F14</f>
        <v>26455.975000000002</v>
      </c>
      <c r="G20" s="47"/>
      <c r="H20" s="48"/>
      <c r="I20" s="7"/>
      <c r="J20" s="7"/>
    </row>
    <row r="21" spans="1:10" ht="18.75" customHeight="1">
      <c r="A21" s="39" t="s">
        <v>90</v>
      </c>
      <c r="B21" s="40" t="s">
        <v>91</v>
      </c>
      <c r="C21" s="22" t="s">
        <v>199</v>
      </c>
      <c r="D21" s="41">
        <f>D20</f>
        <v>27136.31</v>
      </c>
      <c r="E21" s="41">
        <f aca="true" t="shared" si="1" ref="E21:F23">E20</f>
        <v>25796.2</v>
      </c>
      <c r="F21" s="41">
        <f t="shared" si="1"/>
        <v>26455.975000000002</v>
      </c>
      <c r="G21" s="47"/>
      <c r="H21" s="48"/>
      <c r="I21" s="7"/>
      <c r="J21" s="7"/>
    </row>
    <row r="22" spans="1:10" ht="18" customHeight="1">
      <c r="A22" s="39" t="s">
        <v>92</v>
      </c>
      <c r="B22" s="40" t="s">
        <v>93</v>
      </c>
      <c r="C22" s="22" t="s">
        <v>171</v>
      </c>
      <c r="D22" s="41">
        <f>D21</f>
        <v>27136.31</v>
      </c>
      <c r="E22" s="41">
        <f t="shared" si="1"/>
        <v>25796.2</v>
      </c>
      <c r="F22" s="41">
        <f t="shared" si="1"/>
        <v>26455.975000000002</v>
      </c>
      <c r="G22" s="47"/>
      <c r="H22" s="48"/>
      <c r="I22" s="7"/>
      <c r="J22" s="7"/>
    </row>
    <row r="23" spans="1:10" ht="30.75" customHeight="1">
      <c r="A23" s="39" t="s">
        <v>94</v>
      </c>
      <c r="B23" s="40" t="s">
        <v>95</v>
      </c>
      <c r="C23" s="22" t="s">
        <v>172</v>
      </c>
      <c r="D23" s="41">
        <f>D22</f>
        <v>27136.31</v>
      </c>
      <c r="E23" s="41">
        <f t="shared" si="1"/>
        <v>25796.2</v>
      </c>
      <c r="F23" s="41">
        <f t="shared" si="1"/>
        <v>26455.975000000002</v>
      </c>
      <c r="G23" s="47"/>
      <c r="H23" s="48"/>
      <c r="I23" s="7"/>
      <c r="J23" s="7"/>
    </row>
    <row r="24" spans="1:10" ht="15.75">
      <c r="A24" s="49"/>
      <c r="B24" s="50"/>
      <c r="C24" s="50"/>
      <c r="D24" s="51"/>
      <c r="F24" s="32"/>
      <c r="G24" s="32"/>
      <c r="I24" s="7"/>
      <c r="J24" s="7"/>
    </row>
    <row r="25" spans="1:10" ht="15.75">
      <c r="A25" s="52"/>
      <c r="B25" s="53"/>
      <c r="C25" s="54"/>
      <c r="F25" s="33"/>
      <c r="G25" s="33"/>
      <c r="I25" s="7"/>
      <c r="J25" s="7"/>
    </row>
    <row r="26" spans="1:10" ht="15.75">
      <c r="A26" s="55" t="s">
        <v>96</v>
      </c>
      <c r="B26" s="56"/>
      <c r="C26" s="28"/>
      <c r="D26" s="71" t="s">
        <v>552</v>
      </c>
      <c r="F26" s="34"/>
      <c r="G26" s="34"/>
      <c r="I26" s="7"/>
      <c r="J26" s="7"/>
    </row>
    <row r="27" spans="1:10" ht="15.75">
      <c r="A27" s="55"/>
      <c r="B27" s="56"/>
      <c r="C27" s="28"/>
      <c r="D27" s="71"/>
      <c r="F27" s="34"/>
      <c r="G27" s="34"/>
      <c r="I27" s="7"/>
      <c r="J27" s="7"/>
    </row>
    <row r="28" spans="1:10" ht="15" customHeight="1">
      <c r="A28" s="57" t="s">
        <v>598</v>
      </c>
      <c r="B28" s="58"/>
      <c r="D28" s="92" t="s">
        <v>666</v>
      </c>
      <c r="F28" s="38"/>
      <c r="G28" s="38"/>
      <c r="I28" s="7"/>
      <c r="J28" s="7"/>
    </row>
    <row r="29" spans="1:10" ht="15.75">
      <c r="A29" s="57"/>
      <c r="B29" s="58"/>
      <c r="C29" s="23" t="s">
        <v>404</v>
      </c>
      <c r="D29" s="354">
        <f>'прил 2 '!C63</f>
        <v>26704.190000000002</v>
      </c>
      <c r="E29" s="354">
        <f>'прил 2 '!D63</f>
        <v>24914.68</v>
      </c>
      <c r="F29" s="354">
        <f>'прил 2 '!E63</f>
        <v>25107.08</v>
      </c>
      <c r="G29" s="34"/>
      <c r="I29" s="7"/>
      <c r="J29" s="7"/>
    </row>
    <row r="30" spans="4:10" ht="15.75">
      <c r="D30" s="59"/>
      <c r="I30" s="7"/>
      <c r="J30" s="7"/>
    </row>
    <row r="31" spans="3:10" ht="15.75">
      <c r="C31" s="94">
        <v>0.05</v>
      </c>
      <c r="D31" s="59">
        <f>'прил 2 '!C12*0.05</f>
        <v>432.12</v>
      </c>
      <c r="E31" s="42">
        <f>'прил 2 '!D12*0.05</f>
        <v>449.4000000000001</v>
      </c>
      <c r="F31" s="42">
        <f>'прил 2 '!E12*0.05</f>
        <v>467.37499999999994</v>
      </c>
      <c r="I31" s="7"/>
      <c r="J31" s="7"/>
    </row>
    <row r="32" spans="3:10" ht="15.75">
      <c r="C32" s="92"/>
      <c r="D32" s="59"/>
      <c r="E32" s="59"/>
      <c r="F32" s="42"/>
      <c r="G32" s="43"/>
      <c r="I32" s="7"/>
      <c r="J32" s="7"/>
    </row>
    <row r="33" spans="3:10" ht="15.75">
      <c r="C33" s="92" t="s">
        <v>403</v>
      </c>
      <c r="E33" s="42">
        <v>493.19</v>
      </c>
      <c r="F33" s="42">
        <v>977.97</v>
      </c>
      <c r="G33" s="44"/>
      <c r="I33" s="7"/>
      <c r="J33" s="7"/>
    </row>
    <row r="34" spans="1:10" ht="15.75">
      <c r="A34" s="7"/>
      <c r="B34" s="7"/>
      <c r="C34" s="7"/>
      <c r="D34" s="7"/>
      <c r="E34" s="7"/>
      <c r="F34" s="45"/>
      <c r="G34" s="45"/>
      <c r="H34" s="7"/>
      <c r="I34" s="7"/>
      <c r="J34" s="7"/>
    </row>
    <row r="35" spans="1:10" ht="15.75">
      <c r="A35" s="455" t="s">
        <v>596</v>
      </c>
      <c r="B35" s="455"/>
      <c r="C35" s="455"/>
      <c r="D35" s="218">
        <f>доходы!B50/1000</f>
        <v>27136.31</v>
      </c>
      <c r="E35" s="218">
        <f>доходы!C48/1000</f>
        <v>25364.08</v>
      </c>
      <c r="F35" s="218">
        <f>доходы!D48/1000</f>
        <v>25574.455</v>
      </c>
      <c r="G35" s="46"/>
      <c r="H35" s="7"/>
      <c r="I35" s="7"/>
      <c r="J35" s="7"/>
    </row>
    <row r="37" spans="1:10" ht="51.75" customHeight="1">
      <c r="A37" s="7"/>
      <c r="B37" s="7"/>
      <c r="C37" s="7"/>
      <c r="D37" s="7"/>
      <c r="E37" s="7"/>
      <c r="F37" s="34"/>
      <c r="G37" s="34"/>
      <c r="H37" s="7"/>
      <c r="I37" s="7"/>
      <c r="J37" s="7"/>
    </row>
    <row r="38" spans="1:10" ht="42.75" customHeight="1">
      <c r="A38" s="7"/>
      <c r="B38" s="7"/>
      <c r="C38" s="7"/>
      <c r="D38" s="7"/>
      <c r="E38" s="7"/>
      <c r="H38" s="7"/>
      <c r="I38" s="7"/>
      <c r="J38" s="7"/>
    </row>
  </sheetData>
  <sheetProtection/>
  <mergeCells count="5">
    <mergeCell ref="A7:F7"/>
    <mergeCell ref="C1:F1"/>
    <mergeCell ref="C3:F3"/>
    <mergeCell ref="C4:F4"/>
    <mergeCell ref="A35:C35"/>
  </mergeCells>
  <printOptions/>
  <pageMargins left="0.58" right="0.16" top="1" bottom="1" header="0.5" footer="0.5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7.875" style="98" customWidth="1"/>
    <col min="2" max="2" width="59.625" style="98" customWidth="1"/>
    <col min="3" max="3" width="16.125" style="98" customWidth="1"/>
    <col min="4" max="4" width="16.625" style="98" customWidth="1"/>
    <col min="5" max="5" width="16.00390625" style="98" customWidth="1"/>
    <col min="6" max="16384" width="9.125" style="98" customWidth="1"/>
  </cols>
  <sheetData>
    <row r="1" spans="1:5" ht="15.75">
      <c r="A1" s="71"/>
      <c r="B1" s="71"/>
      <c r="C1" s="71"/>
      <c r="D1" s="71"/>
      <c r="E1" s="71" t="s">
        <v>588</v>
      </c>
    </row>
    <row r="2" spans="1:5" ht="15.75">
      <c r="A2" s="71"/>
      <c r="B2" s="71"/>
      <c r="C2" s="71"/>
      <c r="D2" s="71"/>
      <c r="E2" s="71" t="str">
        <f>'прил 8'!K2</f>
        <v>к решению Думы  от           .2023г.  №       /05</v>
      </c>
    </row>
    <row r="3" spans="1:5" ht="15.75">
      <c r="A3" s="71"/>
      <c r="B3" s="71"/>
      <c r="C3" s="71"/>
      <c r="D3" s="71"/>
      <c r="E3" s="71" t="str">
        <f>'прил.1'!C3</f>
        <v>"О бюджете  Алексеевского муниципального образования на 2024 год </v>
      </c>
    </row>
    <row r="4" spans="1:5" ht="15.75">
      <c r="A4" s="71"/>
      <c r="B4" s="71"/>
      <c r="C4" s="71"/>
      <c r="D4" s="71"/>
      <c r="E4" s="71" t="str">
        <f>'прил.1'!C4</f>
        <v>и плановый период 2025-2026г.г."</v>
      </c>
    </row>
    <row r="5" ht="15.75">
      <c r="A5" s="65"/>
    </row>
    <row r="6" ht="15.75">
      <c r="A6" s="65"/>
    </row>
    <row r="7" spans="1:5" ht="35.25" customHeight="1">
      <c r="A7" s="486" t="s">
        <v>681</v>
      </c>
      <c r="B7" s="486"/>
      <c r="C7" s="486"/>
      <c r="D7" s="486"/>
      <c r="E7" s="486"/>
    </row>
    <row r="8" spans="1:5" ht="15.75">
      <c r="A8" s="70"/>
      <c r="B8" s="70"/>
      <c r="C8" s="70"/>
      <c r="D8" s="70"/>
      <c r="E8" s="70"/>
    </row>
    <row r="10" ht="15">
      <c r="A10" s="179" t="s">
        <v>177</v>
      </c>
    </row>
    <row r="11" spans="1:5" ht="15">
      <c r="A11" s="179" t="s">
        <v>180</v>
      </c>
      <c r="E11" s="180" t="s">
        <v>181</v>
      </c>
    </row>
    <row r="12" spans="1:5" ht="46.5" customHeight="1">
      <c r="A12" s="87" t="s">
        <v>178</v>
      </c>
      <c r="B12" s="87" t="s">
        <v>183</v>
      </c>
      <c r="C12" s="87" t="s">
        <v>300</v>
      </c>
      <c r="D12" s="87" t="s">
        <v>439</v>
      </c>
      <c r="E12" s="87" t="s">
        <v>626</v>
      </c>
    </row>
    <row r="13" spans="1:5" ht="15.75">
      <c r="A13" s="67">
        <v>1</v>
      </c>
      <c r="B13" s="67">
        <v>2</v>
      </c>
      <c r="C13" s="67">
        <v>3</v>
      </c>
      <c r="D13" s="67">
        <v>4</v>
      </c>
      <c r="E13" s="67">
        <v>5</v>
      </c>
    </row>
    <row r="14" spans="1:5" ht="29.25" customHeight="1">
      <c r="A14" s="68">
        <v>1</v>
      </c>
      <c r="B14" s="89" t="s">
        <v>581</v>
      </c>
      <c r="C14" s="69">
        <f>'кэср прил3,4'!F13/1000</f>
        <v>14807.4496</v>
      </c>
      <c r="D14" s="69">
        <f>'кэср прил3,4'!G13/1000</f>
        <v>14340.0495976</v>
      </c>
      <c r="E14" s="69">
        <f>'кэср прил3,4'!H13/1000</f>
        <v>13837.2496</v>
      </c>
    </row>
    <row r="15" spans="1:5" ht="27.75" customHeight="1">
      <c r="A15" s="68">
        <f>A14+1</f>
        <v>2</v>
      </c>
      <c r="B15" s="89" t="s">
        <v>582</v>
      </c>
      <c r="C15" s="41">
        <f>'кэср прил3,4'!F82/1000</f>
        <v>1430.4</v>
      </c>
      <c r="D15" s="41">
        <f>'кэср прил3,4'!G82/1000</f>
        <v>1481</v>
      </c>
      <c r="E15" s="41">
        <f>'кэср прил3,4'!H82/1000</f>
        <v>1533</v>
      </c>
    </row>
    <row r="16" spans="1:5" ht="33.75" customHeight="1">
      <c r="A16" s="68">
        <f>A15+1</f>
        <v>3</v>
      </c>
      <c r="B16" s="89" t="s">
        <v>583</v>
      </c>
      <c r="C16" s="41">
        <f>'кэср прил3,4'!F92/1000</f>
        <v>4363.6</v>
      </c>
      <c r="D16" s="41">
        <f>'кэср прил3,4'!G92/1000</f>
        <v>3084.6</v>
      </c>
      <c r="E16" s="41">
        <f>'кэср прил3,4'!H92/1000</f>
        <v>3084.6</v>
      </c>
    </row>
    <row r="17" spans="1:5" ht="27.75" customHeight="1">
      <c r="A17" s="68">
        <f>A16+1</f>
        <v>4</v>
      </c>
      <c r="B17" s="89" t="s">
        <v>584</v>
      </c>
      <c r="C17" s="41">
        <f>'кэср прил3,4'!F116/1000</f>
        <v>5004.06983</v>
      </c>
      <c r="D17" s="41">
        <f>'кэср прил3,4'!G116/1000</f>
        <v>4004.2989800000005</v>
      </c>
      <c r="E17" s="41">
        <f>'кэср прил3,4'!H116/1000</f>
        <v>4025.81574</v>
      </c>
    </row>
    <row r="18" spans="1:5" ht="28.5" customHeight="1">
      <c r="A18" s="68">
        <f>A17+1</f>
        <v>5</v>
      </c>
      <c r="B18" s="89" t="s">
        <v>585</v>
      </c>
      <c r="C18" s="41">
        <f>'кэср прил3,4'!F185/1000</f>
        <v>350</v>
      </c>
      <c r="D18" s="41">
        <f>'кэср прил3,4'!G185/1000</f>
        <v>350</v>
      </c>
      <c r="E18" s="41">
        <f>'кэср прил3,4'!H185/1000</f>
        <v>350</v>
      </c>
    </row>
    <row r="19" spans="1:5" ht="31.5" customHeight="1">
      <c r="A19" s="95"/>
      <c r="B19" s="181" t="s">
        <v>221</v>
      </c>
      <c r="C19" s="182">
        <f>SUM(C14:C18)</f>
        <v>25955.51943</v>
      </c>
      <c r="D19" s="182">
        <f>SUM(D14:D18)</f>
        <v>23259.9485776</v>
      </c>
      <c r="E19" s="182">
        <f>SUM(E14:E18)</f>
        <v>22830.66534</v>
      </c>
    </row>
    <row r="20" ht="15.75">
      <c r="A20" s="183" t="s">
        <v>54</v>
      </c>
    </row>
    <row r="21" spans="1:5" ht="15">
      <c r="A21" s="184"/>
      <c r="C21" s="453"/>
      <c r="D21" s="453"/>
      <c r="E21" s="453"/>
    </row>
    <row r="22" ht="15">
      <c r="A22" s="185"/>
    </row>
    <row r="23" spans="1:4" ht="15.75">
      <c r="A23" s="26" t="s">
        <v>207</v>
      </c>
      <c r="B23" s="26"/>
      <c r="C23" s="7"/>
      <c r="D23" s="71" t="str">
        <f>'прил.1'!D26</f>
        <v>Снегирёв В.В.</v>
      </c>
    </row>
    <row r="26" spans="1:4" ht="15.75">
      <c r="A26" s="57"/>
      <c r="B26" s="58"/>
      <c r="C26" s="23"/>
      <c r="D26" s="92"/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51.125" style="7" customWidth="1"/>
    <col min="2" max="4" width="21.75390625" style="7" customWidth="1"/>
    <col min="5" max="16384" width="9.125" style="7" customWidth="1"/>
  </cols>
  <sheetData>
    <row r="1" spans="2:4" s="77" customFormat="1" ht="15.75">
      <c r="B1" s="487" t="s">
        <v>587</v>
      </c>
      <c r="C1" s="487"/>
      <c r="D1" s="487"/>
    </row>
    <row r="2" s="77" customFormat="1" ht="15.75" customHeight="1">
      <c r="D2" s="93" t="str">
        <f>'прил.1'!F2</f>
        <v>к решению Думы  от           .2023г.  №       /05</v>
      </c>
    </row>
    <row r="3" spans="1:4" s="77" customFormat="1" ht="15.75">
      <c r="A3" s="487" t="str">
        <f>'прил 10'!E3</f>
        <v>"О бюджете  Алексеевского муниципального образования на 2024 год </v>
      </c>
      <c r="B3" s="487"/>
      <c r="C3" s="487"/>
      <c r="D3" s="487"/>
    </row>
    <row r="4" spans="3:4" s="77" customFormat="1" ht="15" customHeight="1">
      <c r="C4" s="487" t="str">
        <f>'прил 10'!E4</f>
        <v>и плановый период 2025-2026г.г."</v>
      </c>
      <c r="D4" s="487"/>
    </row>
    <row r="5" spans="3:4" s="77" customFormat="1" ht="15.75">
      <c r="C5" s="82"/>
      <c r="D5" s="82"/>
    </row>
    <row r="6" s="77" customFormat="1" ht="15.75"/>
    <row r="7" spans="1:4" s="77" customFormat="1" ht="31.5" customHeight="1">
      <c r="A7" s="488" t="s">
        <v>632</v>
      </c>
      <c r="B7" s="488"/>
      <c r="C7" s="488"/>
      <c r="D7" s="488"/>
    </row>
    <row r="8" spans="1:4" s="77" customFormat="1" ht="15.75">
      <c r="A8" s="72"/>
      <c r="B8" s="72"/>
      <c r="C8" s="72"/>
      <c r="D8" s="72"/>
    </row>
    <row r="9" spans="1:4" s="77" customFormat="1" ht="15.75">
      <c r="A9" s="72"/>
      <c r="B9" s="72"/>
      <c r="C9" s="73"/>
      <c r="D9" s="73" t="s">
        <v>186</v>
      </c>
    </row>
    <row r="10" spans="1:4" s="77" customFormat="1" ht="31.5" customHeight="1">
      <c r="A10" s="74" t="s">
        <v>187</v>
      </c>
      <c r="B10" s="74" t="s">
        <v>300</v>
      </c>
      <c r="C10" s="74" t="s">
        <v>439</v>
      </c>
      <c r="D10" s="74" t="s">
        <v>626</v>
      </c>
    </row>
    <row r="11" spans="1:4" s="188" customFormat="1" ht="36.75" customHeight="1">
      <c r="A11" s="186" t="s">
        <v>220</v>
      </c>
      <c r="B11" s="187">
        <f>B12+B13</f>
        <v>1180.7905700000001</v>
      </c>
      <c r="C11" s="187">
        <f>C12+C13</f>
        <v>1511.1319099999998</v>
      </c>
      <c r="D11" s="187">
        <f>D12+D13</f>
        <v>1511.1319099999998</v>
      </c>
    </row>
    <row r="12" spans="1:4" s="77" customFormat="1" ht="33" customHeight="1">
      <c r="A12" s="75" t="s">
        <v>188</v>
      </c>
      <c r="B12" s="76">
        <f>'кэср прил3,4'!P192</f>
        <v>1179.7905700000001</v>
      </c>
      <c r="C12" s="76">
        <f>'кэср прил3,4'!Q192</f>
        <v>1510.1319099999998</v>
      </c>
      <c r="D12" s="76">
        <f>'кэср прил3,4'!R192</f>
        <v>1510.1319099999998</v>
      </c>
    </row>
    <row r="13" spans="1:4" s="77" customFormat="1" ht="24" customHeight="1">
      <c r="A13" s="75" t="s">
        <v>162</v>
      </c>
      <c r="B13" s="76">
        <f>'кэср прил3,4'!P193</f>
        <v>1</v>
      </c>
      <c r="C13" s="76">
        <f>'кэср прил3,4'!Q193</f>
        <v>1</v>
      </c>
      <c r="D13" s="76">
        <f>'кэср прил3,4'!R193</f>
        <v>1</v>
      </c>
    </row>
    <row r="14" s="77" customFormat="1" ht="15.75">
      <c r="C14" s="78"/>
    </row>
    <row r="15" s="77" customFormat="1" ht="15.75">
      <c r="C15" s="78"/>
    </row>
    <row r="16" s="77" customFormat="1" ht="15.75">
      <c r="C16" s="78"/>
    </row>
    <row r="17" s="77" customFormat="1" ht="15.75">
      <c r="C17" s="78"/>
    </row>
    <row r="18" spans="1:7" s="77" customFormat="1" ht="15.75">
      <c r="A18" s="26" t="s">
        <v>207</v>
      </c>
      <c r="B18" s="26"/>
      <c r="C18" s="7"/>
      <c r="D18" s="71" t="str">
        <f>'прил.1'!D26</f>
        <v>Снегирёв В.В.</v>
      </c>
      <c r="G18" s="7"/>
    </row>
    <row r="19" spans="1:3" s="77" customFormat="1" ht="15.75">
      <c r="A19" s="79"/>
      <c r="B19" s="79"/>
      <c r="C19" s="78"/>
    </row>
    <row r="20" spans="1:4" ht="15.75">
      <c r="A20" s="83"/>
      <c r="B20" s="83"/>
      <c r="C20" s="83"/>
      <c r="D20" s="83"/>
    </row>
    <row r="21" spans="1:4" ht="15.75">
      <c r="A21" s="57" t="s">
        <v>598</v>
      </c>
      <c r="B21" s="58"/>
      <c r="C21" s="23"/>
      <c r="D21" s="92" t="s">
        <v>665</v>
      </c>
    </row>
    <row r="22" spans="1:4" ht="15.75">
      <c r="A22" s="83"/>
      <c r="B22" s="83"/>
      <c r="C22" s="83"/>
      <c r="D22" s="83"/>
    </row>
    <row r="23" spans="1:4" ht="15.75">
      <c r="A23" s="83"/>
      <c r="B23" s="83"/>
      <c r="C23" s="83"/>
      <c r="D23" s="83"/>
    </row>
    <row r="24" spans="1:4" ht="15.75">
      <c r="A24" s="83"/>
      <c r="B24" s="83"/>
      <c r="C24" s="83"/>
      <c r="D24" s="83"/>
    </row>
    <row r="25" spans="1:4" ht="15.75">
      <c r="A25" s="83"/>
      <c r="B25" s="83"/>
      <c r="C25" s="83"/>
      <c r="D25" s="83"/>
    </row>
  </sheetData>
  <sheetProtection/>
  <mergeCells count="4">
    <mergeCell ref="B1:D1"/>
    <mergeCell ref="C4:D4"/>
    <mergeCell ref="A7:D7"/>
    <mergeCell ref="A3:D3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6.625" style="7" customWidth="1"/>
    <col min="2" max="2" width="15.875" style="7" customWidth="1"/>
    <col min="3" max="3" width="17.25390625" style="7" customWidth="1"/>
    <col min="4" max="4" width="16.75390625" style="7" customWidth="1"/>
    <col min="5" max="5" width="18.00390625" style="7" customWidth="1"/>
    <col min="6" max="6" width="16.875" style="7" customWidth="1"/>
    <col min="7" max="16384" width="9.125" style="7" customWidth="1"/>
  </cols>
  <sheetData>
    <row r="1" spans="3:5" ht="15.75">
      <c r="C1" s="71"/>
      <c r="E1" s="71" t="s">
        <v>451</v>
      </c>
    </row>
    <row r="2" spans="1:5" ht="18.75">
      <c r="A2" s="468" t="s">
        <v>450</v>
      </c>
      <c r="B2" s="468"/>
      <c r="C2" s="468"/>
      <c r="D2" s="468"/>
      <c r="E2" s="468"/>
    </row>
    <row r="3" spans="1:5" ht="18.75">
      <c r="A3" s="489" t="s">
        <v>449</v>
      </c>
      <c r="B3" s="489"/>
      <c r="C3" s="489"/>
      <c r="D3" s="489"/>
      <c r="E3" s="489"/>
    </row>
    <row r="4" spans="1:3" ht="18.75">
      <c r="A4" s="263"/>
      <c r="B4" s="263"/>
      <c r="C4" s="263"/>
    </row>
    <row r="6" spans="1:6" ht="37.5">
      <c r="A6" s="262" t="s">
        <v>382</v>
      </c>
      <c r="B6" s="262">
        <v>2023</v>
      </c>
      <c r="C6" s="261" t="s">
        <v>635</v>
      </c>
      <c r="D6" s="261" t="s">
        <v>448</v>
      </c>
      <c r="E6" s="261" t="s">
        <v>447</v>
      </c>
      <c r="F6" s="446">
        <v>2026</v>
      </c>
    </row>
    <row r="7" spans="1:7" ht="37.5">
      <c r="A7" s="253" t="s">
        <v>678</v>
      </c>
      <c r="B7" s="260">
        <v>1200000</v>
      </c>
      <c r="C7" s="490">
        <v>839927</v>
      </c>
      <c r="D7" s="258">
        <v>1200000</v>
      </c>
      <c r="E7" s="258">
        <v>1200000</v>
      </c>
      <c r="F7" s="258">
        <v>1200000</v>
      </c>
      <c r="G7" s="250"/>
    </row>
    <row r="8" spans="1:7" ht="18.75">
      <c r="A8" s="259" t="s">
        <v>679</v>
      </c>
      <c r="B8" s="255">
        <v>772053.85</v>
      </c>
      <c r="C8" s="491"/>
      <c r="D8" s="258">
        <v>700000</v>
      </c>
      <c r="E8" s="258">
        <v>700000</v>
      </c>
      <c r="F8" s="258">
        <v>700000</v>
      </c>
      <c r="G8" s="55"/>
    </row>
    <row r="9" spans="1:7" ht="18.75">
      <c r="A9" s="253" t="s">
        <v>548</v>
      </c>
      <c r="B9" s="255">
        <v>300000</v>
      </c>
      <c r="C9" s="490">
        <v>75344</v>
      </c>
      <c r="D9" s="258">
        <v>300000</v>
      </c>
      <c r="E9" s="258">
        <v>300000</v>
      </c>
      <c r="F9" s="258">
        <v>300000</v>
      </c>
      <c r="G9" s="250"/>
    </row>
    <row r="10" spans="1:7" ht="18.75">
      <c r="A10" s="253" t="s">
        <v>636</v>
      </c>
      <c r="B10" s="255">
        <v>21570</v>
      </c>
      <c r="C10" s="492"/>
      <c r="D10" s="267"/>
      <c r="E10" s="267"/>
      <c r="F10" s="267"/>
      <c r="G10" s="250"/>
    </row>
    <row r="11" spans="1:7" ht="37.5">
      <c r="A11" s="253" t="s">
        <v>446</v>
      </c>
      <c r="B11" s="255"/>
      <c r="C11" s="492"/>
      <c r="D11" s="267"/>
      <c r="E11" s="267"/>
      <c r="F11" s="267"/>
      <c r="G11" s="250"/>
    </row>
    <row r="12" spans="1:7" ht="37.5">
      <c r="A12" s="253" t="s">
        <v>184</v>
      </c>
      <c r="B12" s="255"/>
      <c r="C12" s="492"/>
      <c r="D12" s="267"/>
      <c r="E12" s="267"/>
      <c r="F12" s="267"/>
      <c r="G12" s="250"/>
    </row>
    <row r="13" spans="1:7" ht="18.75">
      <c r="A13" s="257" t="s">
        <v>210</v>
      </c>
      <c r="B13" s="255">
        <v>288000</v>
      </c>
      <c r="C13" s="492"/>
      <c r="D13" s="256">
        <v>50000</v>
      </c>
      <c r="E13" s="256">
        <v>50000</v>
      </c>
      <c r="F13" s="256">
        <v>50000</v>
      </c>
      <c r="G13" s="23"/>
    </row>
    <row r="14" spans="1:7" ht="18.75">
      <c r="A14" s="253" t="s">
        <v>445</v>
      </c>
      <c r="B14" s="255"/>
      <c r="C14" s="492"/>
      <c r="D14" s="256"/>
      <c r="E14" s="256"/>
      <c r="F14" s="256"/>
      <c r="G14" s="23"/>
    </row>
    <row r="15" spans="1:6" ht="37.5">
      <c r="A15" s="253" t="s">
        <v>444</v>
      </c>
      <c r="B15" s="255">
        <v>150000</v>
      </c>
      <c r="C15" s="491"/>
      <c r="D15" s="254">
        <v>200000</v>
      </c>
      <c r="E15" s="254">
        <v>200000</v>
      </c>
      <c r="F15" s="254">
        <v>200000</v>
      </c>
    </row>
    <row r="16" spans="1:6" ht="18.75">
      <c r="A16" s="253"/>
      <c r="B16" s="255"/>
      <c r="C16" s="254"/>
      <c r="D16" s="254"/>
      <c r="E16" s="254"/>
      <c r="F16" s="216"/>
    </row>
    <row r="17" spans="1:6" ht="18.75">
      <c r="A17" s="253" t="s">
        <v>443</v>
      </c>
      <c r="B17" s="252">
        <f>SUM(B7:B16)</f>
        <v>2731623.85</v>
      </c>
      <c r="C17" s="251">
        <f>SUM(C7:C16)</f>
        <v>915271</v>
      </c>
      <c r="D17" s="251">
        <f>SUM(D7:D16)</f>
        <v>2450000</v>
      </c>
      <c r="E17" s="251">
        <f>SUM(E7:E16)</f>
        <v>2450000</v>
      </c>
      <c r="F17" s="146">
        <f>SUM(F7:F16)</f>
        <v>2450000</v>
      </c>
    </row>
    <row r="18" spans="1:3" ht="15.75">
      <c r="A18" s="250"/>
      <c r="B18" s="250"/>
      <c r="C18" s="249"/>
    </row>
    <row r="19" spans="1:3" ht="15.75">
      <c r="A19" s="250"/>
      <c r="B19" s="250"/>
      <c r="C19" s="249"/>
    </row>
    <row r="21" spans="1:3" ht="15.75">
      <c r="A21" s="7" t="s">
        <v>442</v>
      </c>
      <c r="C21" s="7" t="s">
        <v>634</v>
      </c>
    </row>
  </sheetData>
  <sheetProtection/>
  <mergeCells count="4">
    <mergeCell ref="A3:E3"/>
    <mergeCell ref="A2:E2"/>
    <mergeCell ref="C7:C8"/>
    <mergeCell ref="C9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9.00390625" style="0" customWidth="1"/>
    <col min="2" max="2" width="17.125" style="0" customWidth="1"/>
    <col min="3" max="3" width="19.125" style="0" customWidth="1"/>
    <col min="4" max="4" width="18.625" style="0" customWidth="1"/>
    <col min="5" max="5" width="18.00390625" style="0" customWidth="1"/>
    <col min="6" max="6" width="17.00390625" style="0" customWidth="1"/>
  </cols>
  <sheetData>
    <row r="1" ht="15">
      <c r="E1" s="185" t="s">
        <v>457</v>
      </c>
    </row>
    <row r="2" spans="1:5" ht="18.75">
      <c r="A2" s="489" t="s">
        <v>638</v>
      </c>
      <c r="B2" s="489"/>
      <c r="C2" s="489"/>
      <c r="D2" s="489"/>
      <c r="E2" s="489"/>
    </row>
    <row r="4" spans="2:7" ht="12.75">
      <c r="B4" s="66"/>
      <c r="C4" s="66"/>
      <c r="G4" s="265"/>
    </row>
    <row r="5" spans="1:6" ht="18.75">
      <c r="A5" s="274" t="s">
        <v>456</v>
      </c>
      <c r="B5" s="275">
        <v>2023</v>
      </c>
      <c r="C5" s="274" t="s">
        <v>637</v>
      </c>
      <c r="D5" s="274" t="s">
        <v>455</v>
      </c>
      <c r="E5" s="274" t="s">
        <v>454</v>
      </c>
      <c r="F5" s="274" t="s">
        <v>626</v>
      </c>
    </row>
    <row r="6" spans="1:6" ht="18.75">
      <c r="A6" s="273" t="s">
        <v>540</v>
      </c>
      <c r="B6" s="272">
        <v>200000</v>
      </c>
      <c r="C6" s="493">
        <v>193037.3</v>
      </c>
      <c r="D6" s="267">
        <v>200000</v>
      </c>
      <c r="E6" s="267">
        <v>200000</v>
      </c>
      <c r="F6" s="267">
        <v>200000</v>
      </c>
    </row>
    <row r="7" spans="1:6" ht="18.75">
      <c r="A7" s="271" t="s">
        <v>541</v>
      </c>
      <c r="B7" s="256">
        <v>31000</v>
      </c>
      <c r="C7" s="494"/>
      <c r="D7" s="270">
        <v>31000</v>
      </c>
      <c r="E7" s="270">
        <v>31000</v>
      </c>
      <c r="F7" s="270">
        <v>31000</v>
      </c>
    </row>
    <row r="8" spans="1:6" ht="18.75">
      <c r="A8" s="253" t="s">
        <v>542</v>
      </c>
      <c r="B8" s="269">
        <v>3832486.63</v>
      </c>
      <c r="C8" s="495">
        <v>2592912.21</v>
      </c>
      <c r="D8" s="267">
        <v>1300000</v>
      </c>
      <c r="E8" s="267">
        <v>1300000</v>
      </c>
      <c r="F8" s="267">
        <v>1300000</v>
      </c>
    </row>
    <row r="9" spans="1:6" ht="37.5">
      <c r="A9" s="253" t="s">
        <v>543</v>
      </c>
      <c r="B9" s="269"/>
      <c r="C9" s="496"/>
      <c r="D9" s="267"/>
      <c r="E9" s="267"/>
      <c r="F9" s="267"/>
    </row>
    <row r="10" spans="1:6" ht="37.5">
      <c r="A10" s="253" t="s">
        <v>544</v>
      </c>
      <c r="B10" s="269">
        <v>10000</v>
      </c>
      <c r="C10" s="496"/>
      <c r="D10" s="267">
        <v>10000</v>
      </c>
      <c r="E10" s="267">
        <v>10000</v>
      </c>
      <c r="F10" s="267">
        <v>10000</v>
      </c>
    </row>
    <row r="11" spans="1:6" ht="18.75">
      <c r="A11" s="253" t="s">
        <v>453</v>
      </c>
      <c r="B11" s="269">
        <v>826700</v>
      </c>
      <c r="C11" s="496"/>
      <c r="D11" s="267">
        <v>754600</v>
      </c>
      <c r="E11" s="267">
        <v>754600</v>
      </c>
      <c r="F11" s="267">
        <v>754600</v>
      </c>
    </row>
    <row r="12" spans="1:6" ht="18.75">
      <c r="A12" s="253" t="s">
        <v>537</v>
      </c>
      <c r="B12" s="269">
        <v>143950</v>
      </c>
      <c r="C12" s="496"/>
      <c r="D12" s="267"/>
      <c r="E12" s="267"/>
      <c r="F12" s="267"/>
    </row>
    <row r="13" spans="1:6" ht="37.5">
      <c r="A13" s="253" t="s">
        <v>538</v>
      </c>
      <c r="B13" s="269">
        <v>50000</v>
      </c>
      <c r="C13" s="496"/>
      <c r="D13" s="267">
        <v>50000</v>
      </c>
      <c r="E13" s="267">
        <v>50000</v>
      </c>
      <c r="F13" s="267">
        <v>50000</v>
      </c>
    </row>
    <row r="14" spans="1:6" ht="37.5">
      <c r="A14" s="253" t="s">
        <v>539</v>
      </c>
      <c r="B14" s="269">
        <v>200000</v>
      </c>
      <c r="C14" s="496"/>
      <c r="D14" s="267">
        <v>200000</v>
      </c>
      <c r="E14" s="267">
        <v>200000</v>
      </c>
      <c r="F14" s="267">
        <v>200000</v>
      </c>
    </row>
    <row r="15" spans="1:6" ht="56.25">
      <c r="A15" s="253" t="s">
        <v>536</v>
      </c>
      <c r="B15" s="268">
        <v>365395</v>
      </c>
      <c r="C15" s="496"/>
      <c r="D15" s="267">
        <v>300000</v>
      </c>
      <c r="E15" s="267">
        <v>300000</v>
      </c>
      <c r="F15" s="267">
        <v>300000</v>
      </c>
    </row>
    <row r="16" spans="1:6" ht="18.75">
      <c r="A16" s="253" t="s">
        <v>545</v>
      </c>
      <c r="B16" s="268">
        <v>60000</v>
      </c>
      <c r="C16" s="497"/>
      <c r="D16" s="267">
        <v>60000</v>
      </c>
      <c r="E16" s="267">
        <v>60000</v>
      </c>
      <c r="F16" s="267">
        <v>60000</v>
      </c>
    </row>
    <row r="17" spans="1:6" ht="18.75">
      <c r="A17" s="257" t="s">
        <v>452</v>
      </c>
      <c r="B17" s="266">
        <f>SUM(B6:B16)</f>
        <v>5719531.63</v>
      </c>
      <c r="C17" s="266">
        <f>SUM(C6:C16)</f>
        <v>2785949.51</v>
      </c>
      <c r="D17" s="266">
        <f>SUM(D6:D16)</f>
        <v>2905600</v>
      </c>
      <c r="E17" s="266">
        <f>SUM(E6:E16)</f>
        <v>2905600</v>
      </c>
      <c r="F17" s="266">
        <f>SUM(F6:F16)</f>
        <v>2905600</v>
      </c>
    </row>
    <row r="18" spans="1:5" ht="15.75">
      <c r="A18" s="23"/>
      <c r="B18" s="59"/>
      <c r="C18" s="59"/>
      <c r="D18" s="59"/>
      <c r="E18" s="59"/>
    </row>
    <row r="20" ht="12.75">
      <c r="A20" s="265"/>
    </row>
    <row r="22" spans="1:3" ht="15.75">
      <c r="A22" s="7" t="s">
        <v>442</v>
      </c>
      <c r="B22" s="7"/>
      <c r="C22" s="7" t="s">
        <v>634</v>
      </c>
    </row>
    <row r="26" spans="3:5" ht="12.75">
      <c r="C26" s="264"/>
      <c r="D26" s="264"/>
      <c r="E26" s="264"/>
    </row>
  </sheetData>
  <sheetProtection/>
  <mergeCells count="3">
    <mergeCell ref="A2:E2"/>
    <mergeCell ref="C6:C7"/>
    <mergeCell ref="C8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8.125" style="0" customWidth="1"/>
    <col min="2" max="2" width="14.25390625" style="0" customWidth="1"/>
    <col min="3" max="3" width="16.00390625" style="0" customWidth="1"/>
    <col min="4" max="5" width="15.00390625" style="0" customWidth="1"/>
    <col min="6" max="7" width="14.375" style="0" customWidth="1"/>
  </cols>
  <sheetData>
    <row r="2" spans="1:9" ht="20.25">
      <c r="A2" s="498" t="s">
        <v>628</v>
      </c>
      <c r="B2" s="498"/>
      <c r="C2" s="498"/>
      <c r="D2" s="282"/>
      <c r="E2" s="282"/>
      <c r="F2" s="282" t="s">
        <v>462</v>
      </c>
      <c r="G2" s="282"/>
      <c r="I2" s="281"/>
    </row>
    <row r="5" spans="1:7" ht="37.5">
      <c r="A5" s="274" t="s">
        <v>20</v>
      </c>
      <c r="B5" s="275">
        <v>2023</v>
      </c>
      <c r="C5" s="275" t="s">
        <v>633</v>
      </c>
      <c r="D5" s="274" t="s">
        <v>300</v>
      </c>
      <c r="E5" s="274" t="s">
        <v>439</v>
      </c>
      <c r="F5" s="274" t="s">
        <v>626</v>
      </c>
      <c r="G5" s="274"/>
    </row>
    <row r="6" spans="1:7" ht="18.75">
      <c r="A6" s="253" t="s">
        <v>461</v>
      </c>
      <c r="B6" s="280"/>
      <c r="C6" s="279"/>
      <c r="D6" s="279"/>
      <c r="E6" s="279"/>
      <c r="F6" s="279"/>
      <c r="G6" s="279"/>
    </row>
    <row r="7" spans="1:7" ht="37.5">
      <c r="A7" s="253" t="s">
        <v>122</v>
      </c>
      <c r="B7" s="280">
        <v>283000</v>
      </c>
      <c r="C7" s="279">
        <v>228993</v>
      </c>
      <c r="D7" s="279">
        <v>250000</v>
      </c>
      <c r="E7" s="279">
        <v>250000</v>
      </c>
      <c r="F7" s="279">
        <v>250000</v>
      </c>
      <c r="G7" s="279"/>
    </row>
    <row r="8" spans="1:7" ht="18.75">
      <c r="A8" s="253" t="s">
        <v>460</v>
      </c>
      <c r="B8" s="279">
        <f>608701</f>
        <v>608701</v>
      </c>
      <c r="C8" s="279">
        <v>0</v>
      </c>
      <c r="D8" s="279">
        <v>539000</v>
      </c>
      <c r="E8" s="279">
        <v>500000</v>
      </c>
      <c r="F8" s="279">
        <v>500000</v>
      </c>
      <c r="G8" s="279"/>
    </row>
    <row r="9" spans="1:7" ht="40.5" customHeight="1">
      <c r="A9" s="253" t="s">
        <v>459</v>
      </c>
      <c r="B9" s="278"/>
      <c r="C9" s="279"/>
      <c r="D9" s="279"/>
      <c r="E9" s="279"/>
      <c r="F9" s="279"/>
      <c r="G9" s="279"/>
    </row>
    <row r="10" spans="1:7" ht="23.25" customHeight="1">
      <c r="A10" s="257" t="s">
        <v>458</v>
      </c>
      <c r="B10" s="278"/>
      <c r="C10" s="276"/>
      <c r="D10" s="276"/>
      <c r="E10" s="276"/>
      <c r="F10" s="276"/>
      <c r="G10" s="276"/>
    </row>
    <row r="11" spans="1:7" ht="18.75">
      <c r="A11" s="253" t="s">
        <v>221</v>
      </c>
      <c r="B11" s="277">
        <f>SUM(B6:B10)</f>
        <v>891701</v>
      </c>
      <c r="C11" s="276">
        <f>SUM(C6:C10)</f>
        <v>228993</v>
      </c>
      <c r="D11" s="276">
        <f>SUM(D6:D10)</f>
        <v>789000</v>
      </c>
      <c r="E11" s="276">
        <f>SUM(E7:E10)</f>
        <v>750000</v>
      </c>
      <c r="F11" s="276">
        <f>SUM(F6:F10)</f>
        <v>750000</v>
      </c>
      <c r="G11" s="276"/>
    </row>
    <row r="15" spans="1:3" ht="15.75">
      <c r="A15" s="7" t="s">
        <v>442</v>
      </c>
      <c r="B15" s="7"/>
      <c r="C15" s="7" t="s">
        <v>634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7" zoomScaleSheetLayoutView="87" zoomScalePageLayoutView="0" workbookViewId="0" topLeftCell="A7">
      <selection activeCell="F33" sqref="F33:F40"/>
    </sheetView>
  </sheetViews>
  <sheetFormatPr defaultColWidth="9.00390625" defaultRowHeight="12.75"/>
  <cols>
    <col min="1" max="1" width="6.875" style="83" customWidth="1"/>
    <col min="2" max="2" width="36.125" style="83" customWidth="1"/>
    <col min="3" max="3" width="21.125" style="83" customWidth="1"/>
    <col min="4" max="4" width="15.625" style="83" customWidth="1"/>
    <col min="5" max="5" width="33.00390625" style="83" customWidth="1"/>
    <col min="6" max="6" width="22.00390625" style="83" customWidth="1"/>
    <col min="7" max="7" width="9.125" style="83" customWidth="1"/>
    <col min="8" max="8" width="13.75390625" style="83" bestFit="1" customWidth="1"/>
    <col min="9" max="16384" width="9.125" style="83" customWidth="1"/>
  </cols>
  <sheetData>
    <row r="1" spans="1:6" s="305" customFormat="1" ht="18.75">
      <c r="A1" s="499" t="s">
        <v>493</v>
      </c>
      <c r="B1" s="499"/>
      <c r="C1" s="499"/>
      <c r="D1" s="499"/>
      <c r="E1" s="499"/>
      <c r="F1" s="499"/>
    </row>
    <row r="2" spans="1:6" s="305" customFormat="1" ht="18.75">
      <c r="A2" s="499" t="s">
        <v>492</v>
      </c>
      <c r="B2" s="499"/>
      <c r="C2" s="499"/>
      <c r="D2" s="499"/>
      <c r="E2" s="499"/>
      <c r="F2" s="499"/>
    </row>
    <row r="3" s="305" customFormat="1" ht="18.75"/>
    <row r="4" spans="1:6" s="305" customFormat="1" ht="18.75">
      <c r="A4" s="499" t="s">
        <v>494</v>
      </c>
      <c r="B4" s="499"/>
      <c r="C4" s="499"/>
      <c r="D4" s="499"/>
      <c r="E4" s="499"/>
      <c r="F4" s="499"/>
    </row>
    <row r="5" spans="1:5" s="305" customFormat="1" ht="18.75">
      <c r="A5" s="306" t="s">
        <v>641</v>
      </c>
      <c r="B5" s="306"/>
      <c r="C5" s="306"/>
      <c r="D5" s="306"/>
      <c r="E5" s="306"/>
    </row>
    <row r="6" ht="15.75">
      <c r="C6" s="304"/>
    </row>
    <row r="7" ht="15.75">
      <c r="B7" s="303" t="s">
        <v>491</v>
      </c>
    </row>
    <row r="8" ht="15.75">
      <c r="F8" s="83" t="s">
        <v>490</v>
      </c>
    </row>
    <row r="9" spans="1:6" ht="15.75">
      <c r="A9" s="302" t="s">
        <v>489</v>
      </c>
      <c r="B9" s="302" t="s">
        <v>488</v>
      </c>
      <c r="C9" s="302" t="s">
        <v>487</v>
      </c>
      <c r="D9" s="302" t="s">
        <v>486</v>
      </c>
      <c r="E9" s="302" t="s">
        <v>485</v>
      </c>
      <c r="F9" s="302" t="s">
        <v>484</v>
      </c>
    </row>
    <row r="10" spans="1:6" ht="15.75">
      <c r="A10" s="290">
        <v>1</v>
      </c>
      <c r="B10" s="60" t="s">
        <v>483</v>
      </c>
      <c r="C10" s="290" t="s">
        <v>555</v>
      </c>
      <c r="D10" s="296">
        <v>6690</v>
      </c>
      <c r="E10" s="290" t="s">
        <v>553</v>
      </c>
      <c r="F10" s="297">
        <f>D10*12</f>
        <v>80280</v>
      </c>
    </row>
    <row r="11" spans="1:6" ht="15.75">
      <c r="A11" s="290">
        <v>2</v>
      </c>
      <c r="B11" s="60" t="s">
        <v>561</v>
      </c>
      <c r="C11" s="290" t="s">
        <v>562</v>
      </c>
      <c r="D11" s="296"/>
      <c r="E11" s="290"/>
      <c r="F11" s="297">
        <f>D11*12</f>
        <v>0</v>
      </c>
    </row>
    <row r="12" spans="1:6" ht="15.75">
      <c r="A12" s="290">
        <v>3</v>
      </c>
      <c r="B12" s="60" t="s">
        <v>482</v>
      </c>
      <c r="C12" s="290" t="s">
        <v>560</v>
      </c>
      <c r="D12" s="296">
        <f>D13+D14</f>
        <v>2787.5</v>
      </c>
      <c r="E12" s="290" t="s">
        <v>481</v>
      </c>
      <c r="F12" s="297">
        <f>F13+F14</f>
        <v>33450</v>
      </c>
    </row>
    <row r="13" spans="1:6" ht="15.75">
      <c r="A13" s="290"/>
      <c r="B13" s="301" t="s">
        <v>480</v>
      </c>
      <c r="C13" s="300" t="s">
        <v>480</v>
      </c>
      <c r="D13" s="299">
        <f>D10*3/12</f>
        <v>1672.5</v>
      </c>
      <c r="E13" s="290" t="s">
        <v>642</v>
      </c>
      <c r="F13" s="298">
        <f>D10*3</f>
        <v>20070</v>
      </c>
    </row>
    <row r="14" spans="1:6" ht="15.75">
      <c r="A14" s="290"/>
      <c r="B14" s="301" t="s">
        <v>479</v>
      </c>
      <c r="C14" s="300" t="s">
        <v>479</v>
      </c>
      <c r="D14" s="299">
        <f>D10*2/12</f>
        <v>1115</v>
      </c>
      <c r="E14" s="290" t="s">
        <v>643</v>
      </c>
      <c r="F14" s="298">
        <f>D10*2</f>
        <v>13380</v>
      </c>
    </row>
    <row r="15" spans="1:6" ht="15.75">
      <c r="A15" s="290">
        <v>4</v>
      </c>
      <c r="B15" s="60" t="s">
        <v>554</v>
      </c>
      <c r="C15" s="290" t="s">
        <v>556</v>
      </c>
      <c r="D15" s="296">
        <f>(D10+D11+D12)*0.3</f>
        <v>2843.25</v>
      </c>
      <c r="E15" s="290" t="s">
        <v>559</v>
      </c>
      <c r="F15" s="386">
        <f>D15*12</f>
        <v>34119</v>
      </c>
    </row>
    <row r="16" spans="1:6" ht="26.25" customHeight="1">
      <c r="A16" s="290">
        <v>5</v>
      </c>
      <c r="B16" s="60" t="s">
        <v>478</v>
      </c>
      <c r="C16" s="290" t="s">
        <v>557</v>
      </c>
      <c r="D16" s="296">
        <f>(D10+D11+D12)*0.7</f>
        <v>6634.25</v>
      </c>
      <c r="E16" s="290" t="s">
        <v>563</v>
      </c>
      <c r="F16" s="297">
        <f>(F10+F11+F12)*0.7</f>
        <v>79611</v>
      </c>
    </row>
    <row r="17" spans="1:6" ht="21" customHeight="1">
      <c r="A17" s="290">
        <v>6</v>
      </c>
      <c r="B17" s="60" t="s">
        <v>477</v>
      </c>
      <c r="C17" s="290" t="s">
        <v>558</v>
      </c>
      <c r="D17" s="296">
        <f>(D10+D11+D12)*0.5</f>
        <v>4738.75</v>
      </c>
      <c r="E17" s="290" t="s">
        <v>564</v>
      </c>
      <c r="F17" s="297">
        <f>(F12+F11+F10)*0.5</f>
        <v>56865</v>
      </c>
    </row>
    <row r="18" spans="1:6" ht="15.75">
      <c r="A18" s="290">
        <v>7</v>
      </c>
      <c r="B18" s="60" t="s">
        <v>580</v>
      </c>
      <c r="C18" s="290" t="s">
        <v>476</v>
      </c>
      <c r="D18" s="296">
        <v>18638.65</v>
      </c>
      <c r="E18" s="290"/>
      <c r="F18" s="294">
        <f>D18*12</f>
        <v>223663.80000000002</v>
      </c>
    </row>
    <row r="19" spans="1:8" ht="31.5">
      <c r="A19" s="290"/>
      <c r="B19" s="60" t="s">
        <v>443</v>
      </c>
      <c r="C19" s="60" t="s">
        <v>443</v>
      </c>
      <c r="D19" s="294">
        <f>D10+D16+D12+D17+D15+D18+D11</f>
        <v>42332.4</v>
      </c>
      <c r="E19" s="290" t="s">
        <v>475</v>
      </c>
      <c r="F19" s="294">
        <f>F10+F11+F12+F16+F17+F18+F15</f>
        <v>507988.80000000005</v>
      </c>
      <c r="H19" s="385"/>
    </row>
    <row r="20" spans="1:6" ht="15.75">
      <c r="A20" s="293"/>
      <c r="B20" s="60" t="s">
        <v>474</v>
      </c>
      <c r="C20" s="60" t="s">
        <v>474</v>
      </c>
      <c r="D20" s="296">
        <f>D19*30.2%</f>
        <v>12784.3848</v>
      </c>
      <c r="E20" s="295">
        <v>0.302</v>
      </c>
      <c r="F20" s="294">
        <f>F19*30.2%</f>
        <v>153412.6176</v>
      </c>
    </row>
    <row r="21" spans="1:6" ht="31.5">
      <c r="A21" s="293"/>
      <c r="B21" s="292" t="s">
        <v>473</v>
      </c>
      <c r="C21" s="292"/>
      <c r="D21" s="291">
        <f>D19+D20</f>
        <v>55116.7848</v>
      </c>
      <c r="E21" s="290"/>
      <c r="F21" s="289">
        <f>F20+F19</f>
        <v>661401.4176</v>
      </c>
    </row>
    <row r="24" spans="2:6" ht="15.75">
      <c r="B24" s="283" t="s">
        <v>472</v>
      </c>
      <c r="F24" s="287"/>
    </row>
    <row r="25" ht="15.75">
      <c r="B25" s="283"/>
    </row>
    <row r="26" spans="2:6" ht="15.75">
      <c r="B26" s="283" t="s">
        <v>471</v>
      </c>
      <c r="F26" s="288"/>
    </row>
    <row r="27" ht="15.75">
      <c r="B27" s="83" t="s">
        <v>668</v>
      </c>
    </row>
    <row r="28" ht="15.75">
      <c r="B28" s="83" t="s">
        <v>470</v>
      </c>
    </row>
    <row r="29" ht="15.75">
      <c r="B29" s="83" t="s">
        <v>469</v>
      </c>
    </row>
    <row r="30" spans="2:6" ht="15.75">
      <c r="B30" s="283" t="s">
        <v>468</v>
      </c>
      <c r="F30" s="287"/>
    </row>
    <row r="32" ht="15.75">
      <c r="B32" s="283" t="s">
        <v>467</v>
      </c>
    </row>
    <row r="33" ht="15.75">
      <c r="B33" s="83" t="s">
        <v>647</v>
      </c>
    </row>
    <row r="34" ht="15.75">
      <c r="B34" s="83" t="s">
        <v>648</v>
      </c>
    </row>
    <row r="35" ht="15.75">
      <c r="B35" s="83" t="s">
        <v>649</v>
      </c>
    </row>
    <row r="36" spans="2:6" s="283" customFormat="1" ht="15.75">
      <c r="B36" s="283" t="s">
        <v>221</v>
      </c>
      <c r="F36" s="287"/>
    </row>
    <row r="37" ht="15.75">
      <c r="B37" s="283"/>
    </row>
    <row r="38" ht="15.75">
      <c r="B38" s="283" t="s">
        <v>466</v>
      </c>
    </row>
    <row r="39" ht="15.75">
      <c r="B39" s="83" t="s">
        <v>669</v>
      </c>
    </row>
    <row r="40" ht="15.75">
      <c r="B40" s="83" t="s">
        <v>465</v>
      </c>
    </row>
    <row r="41" spans="2:6" s="283" customFormat="1" ht="15.75">
      <c r="B41" s="283" t="s">
        <v>452</v>
      </c>
      <c r="F41" s="416"/>
    </row>
    <row r="42" spans="2:6" ht="15.75">
      <c r="B42"/>
      <c r="F42" s="417"/>
    </row>
    <row r="43" spans="2:6" ht="15.75">
      <c r="B43" s="283" t="s">
        <v>464</v>
      </c>
      <c r="F43" s="416"/>
    </row>
    <row r="44" ht="15.75">
      <c r="B44"/>
    </row>
    <row r="45" ht="15.75">
      <c r="B45" s="283"/>
    </row>
    <row r="46" spans="2:6" s="284" customFormat="1" ht="18.75">
      <c r="B46" s="286" t="s">
        <v>463</v>
      </c>
      <c r="F46" s="285">
        <f>F43+F41+F36+F30+F21+F24</f>
        <v>661401.4176</v>
      </c>
    </row>
    <row r="47" ht="15.75">
      <c r="B47" s="283"/>
    </row>
    <row r="48" ht="15.75">
      <c r="B48"/>
    </row>
    <row r="49" ht="15.75">
      <c r="B49" s="83" t="s">
        <v>644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9">
      <selection activeCell="E44" sqref="E44"/>
    </sheetView>
  </sheetViews>
  <sheetFormatPr defaultColWidth="9.00390625" defaultRowHeight="12.75"/>
  <cols>
    <col min="1" max="1" width="6.875" style="83" customWidth="1"/>
    <col min="2" max="2" width="36.125" style="83" customWidth="1"/>
    <col min="3" max="3" width="21.125" style="83" customWidth="1"/>
    <col min="4" max="4" width="15.625" style="83" customWidth="1"/>
    <col min="5" max="5" width="32.00390625" style="83" customWidth="1"/>
    <col min="6" max="6" width="21.00390625" style="83" customWidth="1"/>
    <col min="7" max="16384" width="9.125" style="83" customWidth="1"/>
  </cols>
  <sheetData>
    <row r="1" spans="1:6" s="305" customFormat="1" ht="18.75">
      <c r="A1" s="499" t="s">
        <v>493</v>
      </c>
      <c r="B1" s="499"/>
      <c r="C1" s="499"/>
      <c r="D1" s="499"/>
      <c r="E1" s="499"/>
      <c r="F1" s="499"/>
    </row>
    <row r="2" spans="1:6" s="305" customFormat="1" ht="18.75">
      <c r="A2" s="499" t="s">
        <v>492</v>
      </c>
      <c r="B2" s="499"/>
      <c r="C2" s="499"/>
      <c r="D2" s="499"/>
      <c r="E2" s="499"/>
      <c r="F2" s="499"/>
    </row>
    <row r="3" s="305" customFormat="1" ht="18.75"/>
    <row r="4" spans="1:6" s="305" customFormat="1" ht="18.75">
      <c r="A4" s="499" t="s">
        <v>495</v>
      </c>
      <c r="B4" s="499"/>
      <c r="C4" s="499"/>
      <c r="D4" s="499"/>
      <c r="E4" s="499"/>
      <c r="F4" s="499"/>
    </row>
    <row r="5" spans="1:5" s="305" customFormat="1" ht="18.75">
      <c r="A5" s="306" t="s">
        <v>645</v>
      </c>
      <c r="B5" s="306"/>
      <c r="C5" s="306"/>
      <c r="D5" s="306"/>
      <c r="E5" s="306"/>
    </row>
    <row r="6" ht="15.75">
      <c r="C6" s="304"/>
    </row>
    <row r="7" ht="15.75">
      <c r="B7" s="303" t="s">
        <v>491</v>
      </c>
    </row>
    <row r="8" ht="15.75">
      <c r="F8" s="83" t="s">
        <v>490</v>
      </c>
    </row>
    <row r="9" spans="1:6" ht="15.75">
      <c r="A9" s="383" t="s">
        <v>489</v>
      </c>
      <c r="B9" s="383" t="s">
        <v>488</v>
      </c>
      <c r="C9" s="383" t="s">
        <v>487</v>
      </c>
      <c r="D9" s="383" t="s">
        <v>486</v>
      </c>
      <c r="E9" s="383" t="s">
        <v>485</v>
      </c>
      <c r="F9" s="383" t="s">
        <v>484</v>
      </c>
    </row>
    <row r="10" spans="1:6" ht="15.75">
      <c r="A10" s="290">
        <v>1</v>
      </c>
      <c r="B10" s="60" t="s">
        <v>483</v>
      </c>
      <c r="C10" s="290" t="s">
        <v>555</v>
      </c>
      <c r="D10" s="296">
        <v>6690</v>
      </c>
      <c r="E10" s="290" t="s">
        <v>553</v>
      </c>
      <c r="F10" s="297">
        <f>D10*12</f>
        <v>80280</v>
      </c>
    </row>
    <row r="11" spans="1:6" ht="15.75">
      <c r="A11" s="290">
        <v>2</v>
      </c>
      <c r="B11" s="60" t="s">
        <v>561</v>
      </c>
      <c r="C11" s="290" t="s">
        <v>562</v>
      </c>
      <c r="D11" s="296"/>
      <c r="E11" s="290" t="s">
        <v>657</v>
      </c>
      <c r="F11" s="297">
        <f>D11*12</f>
        <v>0</v>
      </c>
    </row>
    <row r="12" spans="1:6" ht="15.75">
      <c r="A12" s="290">
        <v>3</v>
      </c>
      <c r="B12" s="60" t="s">
        <v>482</v>
      </c>
      <c r="C12" s="290" t="s">
        <v>560</v>
      </c>
      <c r="D12" s="296">
        <f>D13+D14</f>
        <v>2787.5</v>
      </c>
      <c r="E12" s="290" t="s">
        <v>481</v>
      </c>
      <c r="F12" s="297">
        <f>F13+F14</f>
        <v>33450</v>
      </c>
    </row>
    <row r="13" spans="1:6" ht="15.75">
      <c r="A13" s="290"/>
      <c r="B13" s="301" t="s">
        <v>480</v>
      </c>
      <c r="C13" s="300" t="s">
        <v>480</v>
      </c>
      <c r="D13" s="299">
        <f>D10*3/12</f>
        <v>1672.5</v>
      </c>
      <c r="E13" s="290" t="s">
        <v>642</v>
      </c>
      <c r="F13" s="298">
        <f>D10*3</f>
        <v>20070</v>
      </c>
    </row>
    <row r="14" spans="1:6" ht="15.75">
      <c r="A14" s="290"/>
      <c r="B14" s="301" t="s">
        <v>479</v>
      </c>
      <c r="C14" s="300" t="s">
        <v>479</v>
      </c>
      <c r="D14" s="299">
        <f>D10*2/12</f>
        <v>1115</v>
      </c>
      <c r="E14" s="290" t="s">
        <v>643</v>
      </c>
      <c r="F14" s="298">
        <f>D10*2</f>
        <v>13380</v>
      </c>
    </row>
    <row r="15" spans="1:6" ht="15.75">
      <c r="A15" s="290">
        <v>4</v>
      </c>
      <c r="B15" s="60" t="s">
        <v>554</v>
      </c>
      <c r="C15" s="290" t="s">
        <v>556</v>
      </c>
      <c r="D15" s="296">
        <f>(D10+D11+D12)*0.3</f>
        <v>2843.25</v>
      </c>
      <c r="E15" s="290" t="s">
        <v>559</v>
      </c>
      <c r="F15" s="386">
        <f>D15*12</f>
        <v>34119</v>
      </c>
    </row>
    <row r="16" spans="1:6" ht="15.75">
      <c r="A16" s="290">
        <v>5</v>
      </c>
      <c r="B16" s="60" t="s">
        <v>478</v>
      </c>
      <c r="C16" s="290" t="s">
        <v>557</v>
      </c>
      <c r="D16" s="296">
        <f>(D10+D11+D12)*0.7</f>
        <v>6634.25</v>
      </c>
      <c r="E16" s="290" t="s">
        <v>563</v>
      </c>
      <c r="F16" s="297">
        <f>(F10+F11+F12)*0.7</f>
        <v>79611</v>
      </c>
    </row>
    <row r="17" spans="1:6" ht="15.75">
      <c r="A17" s="290">
        <v>6</v>
      </c>
      <c r="B17" s="60" t="s">
        <v>477</v>
      </c>
      <c r="C17" s="290" t="s">
        <v>558</v>
      </c>
      <c r="D17" s="296">
        <f>(D10+D11+D12)*0.5</f>
        <v>4738.75</v>
      </c>
      <c r="E17" s="290" t="s">
        <v>564</v>
      </c>
      <c r="F17" s="297">
        <f>(F12+F11+F10)*0.5</f>
        <v>56865</v>
      </c>
    </row>
    <row r="18" spans="1:6" ht="15.75">
      <c r="A18" s="290">
        <v>7</v>
      </c>
      <c r="B18" s="60" t="s">
        <v>580</v>
      </c>
      <c r="C18" s="290" t="s">
        <v>476</v>
      </c>
      <c r="D18" s="296">
        <v>18638.65</v>
      </c>
      <c r="E18" s="290"/>
      <c r="F18" s="294">
        <f>D18*12</f>
        <v>223663.80000000002</v>
      </c>
    </row>
    <row r="19" spans="1:6" ht="31.5">
      <c r="A19" s="290"/>
      <c r="B19" s="60" t="s">
        <v>443</v>
      </c>
      <c r="C19" s="60" t="s">
        <v>443</v>
      </c>
      <c r="D19" s="294">
        <f>D10+D16+D12+D17+D15+D18+D11</f>
        <v>42332.4</v>
      </c>
      <c r="E19" s="290" t="s">
        <v>475</v>
      </c>
      <c r="F19" s="294">
        <f>F10+F11+F12+F16+F17+F18+F15</f>
        <v>507988.80000000005</v>
      </c>
    </row>
    <row r="20" spans="1:6" ht="15.75">
      <c r="A20" s="293"/>
      <c r="B20" s="60" t="s">
        <v>474</v>
      </c>
      <c r="C20" s="60" t="s">
        <v>474</v>
      </c>
      <c r="D20" s="296">
        <f>D19*30.2%</f>
        <v>12784.3848</v>
      </c>
      <c r="E20" s="295">
        <v>0.302</v>
      </c>
      <c r="F20" s="294">
        <f>F19*30.2%</f>
        <v>153412.6176</v>
      </c>
    </row>
    <row r="21" spans="1:6" ht="31.5">
      <c r="A21" s="293"/>
      <c r="B21" s="292" t="s">
        <v>473</v>
      </c>
      <c r="C21" s="292"/>
      <c r="D21" s="291">
        <f>D19+D20</f>
        <v>55116.7848</v>
      </c>
      <c r="E21" s="290"/>
      <c r="F21" s="289">
        <f>F20+F19</f>
        <v>661401.4176</v>
      </c>
    </row>
    <row r="23" ht="15.75">
      <c r="B23" s="283" t="s">
        <v>472</v>
      </c>
    </row>
    <row r="24" ht="15.75">
      <c r="B24" s="283"/>
    </row>
    <row r="25" spans="2:5" ht="15.75">
      <c r="B25" s="283" t="s">
        <v>471</v>
      </c>
      <c r="E25" s="288"/>
    </row>
    <row r="26" spans="2:6" ht="15.75">
      <c r="B26" s="83" t="s">
        <v>651</v>
      </c>
      <c r="F26" s="83">
        <v>440</v>
      </c>
    </row>
    <row r="27" spans="2:6" ht="15.75">
      <c r="B27" s="83" t="s">
        <v>470</v>
      </c>
      <c r="F27" s="83">
        <v>330</v>
      </c>
    </row>
    <row r="28" spans="2:6" ht="15.75">
      <c r="B28" s="83" t="s">
        <v>469</v>
      </c>
      <c r="F28" s="83">
        <v>170</v>
      </c>
    </row>
    <row r="29" spans="2:6" ht="15.75">
      <c r="B29" s="283" t="s">
        <v>468</v>
      </c>
      <c r="F29" s="287">
        <f>(F26+F27+F28)*12</f>
        <v>11280</v>
      </c>
    </row>
    <row r="31" ht="15.75">
      <c r="B31" s="283" t="s">
        <v>467</v>
      </c>
    </row>
    <row r="32" spans="2:6" ht="15.75">
      <c r="B32" s="83" t="s">
        <v>647</v>
      </c>
      <c r="F32" s="83">
        <v>2040</v>
      </c>
    </row>
    <row r="33" spans="2:6" ht="15.75">
      <c r="B33" s="83" t="s">
        <v>648</v>
      </c>
      <c r="F33" s="83">
        <v>1000</v>
      </c>
    </row>
    <row r="34" spans="2:6" ht="15.75">
      <c r="B34" s="83" t="s">
        <v>649</v>
      </c>
      <c r="F34" s="83">
        <v>1600</v>
      </c>
    </row>
    <row r="35" spans="2:6" s="283" customFormat="1" ht="15.75">
      <c r="B35" s="283" t="s">
        <v>221</v>
      </c>
      <c r="F35" s="287">
        <f>F32+F33+F34</f>
        <v>4640</v>
      </c>
    </row>
    <row r="36" ht="15.75">
      <c r="B36" s="283"/>
    </row>
    <row r="37" ht="15.75">
      <c r="B37" s="283" t="s">
        <v>466</v>
      </c>
    </row>
    <row r="38" spans="2:6" ht="15.75">
      <c r="B38" s="83" t="s">
        <v>646</v>
      </c>
      <c r="F38" s="83">
        <v>38873</v>
      </c>
    </row>
    <row r="39" spans="2:6" ht="15.75">
      <c r="B39" s="83" t="s">
        <v>465</v>
      </c>
      <c r="F39" s="83">
        <v>4200</v>
      </c>
    </row>
    <row r="40" spans="2:6" s="283" customFormat="1" ht="15.75">
      <c r="B40" s="283" t="s">
        <v>452</v>
      </c>
      <c r="F40" s="416">
        <f>F38+F39</f>
        <v>43073</v>
      </c>
    </row>
    <row r="41" spans="2:6" ht="15.75">
      <c r="B41"/>
      <c r="F41" s="417"/>
    </row>
    <row r="42" spans="2:6" ht="15.75">
      <c r="B42" s="283" t="s">
        <v>464</v>
      </c>
      <c r="F42" s="416">
        <v>2405.58</v>
      </c>
    </row>
    <row r="43" ht="15.75">
      <c r="B43"/>
    </row>
    <row r="44" ht="15.75">
      <c r="B44" s="283"/>
    </row>
    <row r="45" spans="2:6" s="284" customFormat="1" ht="18.75">
      <c r="B45" s="286" t="s">
        <v>463</v>
      </c>
      <c r="F45" s="285">
        <f>F42+F40+F35+F29+F21+F23</f>
        <v>722799.9976</v>
      </c>
    </row>
    <row r="46" ht="15.75">
      <c r="B46" s="283"/>
    </row>
    <row r="47" ht="15.75">
      <c r="B47"/>
    </row>
    <row r="48" ht="15.75">
      <c r="B48" s="83" t="s">
        <v>650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2">
      <selection activeCell="F42" sqref="F42"/>
    </sheetView>
  </sheetViews>
  <sheetFormatPr defaultColWidth="9.00390625" defaultRowHeight="12.75"/>
  <cols>
    <col min="1" max="1" width="6.875" style="83" customWidth="1"/>
    <col min="2" max="2" width="36.125" style="83" customWidth="1"/>
    <col min="3" max="3" width="21.125" style="83" customWidth="1"/>
    <col min="4" max="4" width="15.625" style="83" customWidth="1"/>
    <col min="5" max="5" width="32.75390625" style="83" customWidth="1"/>
    <col min="6" max="6" width="23.00390625" style="83" customWidth="1"/>
    <col min="7" max="16384" width="9.125" style="83" customWidth="1"/>
  </cols>
  <sheetData>
    <row r="1" spans="1:6" s="305" customFormat="1" ht="18.75">
      <c r="A1" s="499" t="s">
        <v>493</v>
      </c>
      <c r="B1" s="499"/>
      <c r="C1" s="499"/>
      <c r="D1" s="499"/>
      <c r="E1" s="499"/>
      <c r="F1" s="499"/>
    </row>
    <row r="2" spans="1:6" s="305" customFormat="1" ht="18.75">
      <c r="A2" s="499" t="s">
        <v>492</v>
      </c>
      <c r="B2" s="499"/>
      <c r="C2" s="499"/>
      <c r="D2" s="499"/>
      <c r="E2" s="499"/>
      <c r="F2" s="499"/>
    </row>
    <row r="3" s="305" customFormat="1" ht="18.75"/>
    <row r="4" spans="1:6" s="305" customFormat="1" ht="18.75">
      <c r="A4" s="499" t="s">
        <v>658</v>
      </c>
      <c r="B4" s="499"/>
      <c r="C4" s="499"/>
      <c r="D4" s="499"/>
      <c r="E4" s="499"/>
      <c r="F4" s="499"/>
    </row>
    <row r="5" spans="1:5" s="305" customFormat="1" ht="18.75">
      <c r="A5" s="306" t="s">
        <v>645</v>
      </c>
      <c r="B5" s="306"/>
      <c r="C5" s="306"/>
      <c r="D5" s="306"/>
      <c r="E5" s="306"/>
    </row>
    <row r="6" ht="15.75">
      <c r="C6" s="304"/>
    </row>
    <row r="7" ht="15.75">
      <c r="B7" s="303" t="s">
        <v>491</v>
      </c>
    </row>
    <row r="8" ht="15.75">
      <c r="F8" s="83" t="s">
        <v>490</v>
      </c>
    </row>
    <row r="9" spans="1:6" ht="15.75">
      <c r="A9" s="383" t="s">
        <v>489</v>
      </c>
      <c r="B9" s="383" t="s">
        <v>488</v>
      </c>
      <c r="C9" s="383" t="s">
        <v>487</v>
      </c>
      <c r="D9" s="383" t="s">
        <v>486</v>
      </c>
      <c r="E9" s="383" t="s">
        <v>485</v>
      </c>
      <c r="F9" s="383" t="s">
        <v>484</v>
      </c>
    </row>
    <row r="10" spans="1:6" ht="15.75">
      <c r="A10" s="290">
        <v>1</v>
      </c>
      <c r="B10" s="60" t="s">
        <v>483</v>
      </c>
      <c r="C10" s="290" t="s">
        <v>555</v>
      </c>
      <c r="D10" s="296">
        <v>6690</v>
      </c>
      <c r="E10" s="290" t="s">
        <v>553</v>
      </c>
      <c r="F10" s="297">
        <f>D10*12</f>
        <v>80280</v>
      </c>
    </row>
    <row r="11" spans="1:6" ht="15.75">
      <c r="A11" s="290">
        <v>2</v>
      </c>
      <c r="B11" s="60" t="s">
        <v>561</v>
      </c>
      <c r="C11" s="290" t="s">
        <v>562</v>
      </c>
      <c r="D11" s="296">
        <v>334.5</v>
      </c>
      <c r="E11" s="290" t="s">
        <v>656</v>
      </c>
      <c r="F11" s="297">
        <v>4014</v>
      </c>
    </row>
    <row r="12" spans="1:6" ht="15.75">
      <c r="A12" s="290">
        <v>3</v>
      </c>
      <c r="B12" s="60" t="s">
        <v>482</v>
      </c>
      <c r="C12" s="290" t="s">
        <v>560</v>
      </c>
      <c r="D12" s="296">
        <f>D13+D14</f>
        <v>2787.5</v>
      </c>
      <c r="E12" s="290" t="s">
        <v>481</v>
      </c>
      <c r="F12" s="297">
        <v>33450</v>
      </c>
    </row>
    <row r="13" spans="1:6" ht="15.75">
      <c r="A13" s="290"/>
      <c r="B13" s="301" t="s">
        <v>480</v>
      </c>
      <c r="C13" s="300" t="s">
        <v>480</v>
      </c>
      <c r="D13" s="299">
        <f>D10*3/12</f>
        <v>1672.5</v>
      </c>
      <c r="E13" s="290" t="s">
        <v>654</v>
      </c>
      <c r="F13" s="298">
        <f>D10*3</f>
        <v>20070</v>
      </c>
    </row>
    <row r="14" spans="1:6" ht="15.75">
      <c r="A14" s="290"/>
      <c r="B14" s="301" t="s">
        <v>479</v>
      </c>
      <c r="C14" s="300" t="s">
        <v>479</v>
      </c>
      <c r="D14" s="299">
        <f>D10*2/12</f>
        <v>1115</v>
      </c>
      <c r="E14" s="290" t="s">
        <v>643</v>
      </c>
      <c r="F14" s="298">
        <f>D10*2</f>
        <v>13380</v>
      </c>
    </row>
    <row r="15" spans="1:6" ht="15.75">
      <c r="A15" s="290">
        <v>4</v>
      </c>
      <c r="B15" s="60" t="s">
        <v>554</v>
      </c>
      <c r="C15" s="290" t="s">
        <v>556</v>
      </c>
      <c r="D15" s="296">
        <f>(D10+D11+D12)*0.3</f>
        <v>2943.6</v>
      </c>
      <c r="E15" s="290" t="s">
        <v>559</v>
      </c>
      <c r="F15" s="386">
        <f>D15*12</f>
        <v>35323.2</v>
      </c>
    </row>
    <row r="16" spans="1:6" ht="15.75">
      <c r="A16" s="290">
        <v>5</v>
      </c>
      <c r="B16" s="60" t="s">
        <v>478</v>
      </c>
      <c r="C16" s="290" t="s">
        <v>557</v>
      </c>
      <c r="D16" s="296">
        <f>(D10+D11+D12)*0.7</f>
        <v>6868.4</v>
      </c>
      <c r="E16" s="290" t="s">
        <v>563</v>
      </c>
      <c r="F16" s="297">
        <f>(F10+F11+F12)*0.7</f>
        <v>82420.79999999999</v>
      </c>
    </row>
    <row r="17" spans="1:6" ht="15.75">
      <c r="A17" s="290">
        <v>6</v>
      </c>
      <c r="B17" s="60" t="s">
        <v>477</v>
      </c>
      <c r="C17" s="290" t="s">
        <v>558</v>
      </c>
      <c r="D17" s="296">
        <f>(D10+D11+D12)*0.5</f>
        <v>4906</v>
      </c>
      <c r="E17" s="290" t="s">
        <v>564</v>
      </c>
      <c r="F17" s="297">
        <f>(F12+F11+F10)*0.5</f>
        <v>58872</v>
      </c>
    </row>
    <row r="18" spans="1:6" ht="15.75">
      <c r="A18" s="290">
        <v>7</v>
      </c>
      <c r="B18" s="60" t="s">
        <v>580</v>
      </c>
      <c r="C18" s="290" t="s">
        <v>476</v>
      </c>
      <c r="D18" s="296">
        <v>11202.4</v>
      </c>
      <c r="E18" s="290"/>
      <c r="F18" s="294">
        <f>D18*12</f>
        <v>134428.8</v>
      </c>
    </row>
    <row r="19" spans="1:6" ht="31.5">
      <c r="A19" s="290"/>
      <c r="B19" s="60" t="s">
        <v>443</v>
      </c>
      <c r="C19" s="60" t="s">
        <v>443</v>
      </c>
      <c r="D19" s="294">
        <f>D10+D16+D12+D17+D15+D18+D11</f>
        <v>35732.4</v>
      </c>
      <c r="E19" s="290" t="s">
        <v>475</v>
      </c>
      <c r="F19" s="294"/>
    </row>
    <row r="20" spans="1:6" ht="15.75">
      <c r="A20" s="293"/>
      <c r="B20" s="60" t="s">
        <v>474</v>
      </c>
      <c r="C20" s="60" t="s">
        <v>474</v>
      </c>
      <c r="D20" s="296">
        <f>D19*30.2%</f>
        <v>10791.1848</v>
      </c>
      <c r="E20" s="295">
        <v>0.302</v>
      </c>
      <c r="F20" s="294">
        <f>F19*30.2%</f>
        <v>0</v>
      </c>
    </row>
    <row r="21" spans="1:6" ht="31.5">
      <c r="A21" s="293"/>
      <c r="B21" s="292" t="s">
        <v>473</v>
      </c>
      <c r="C21" s="292"/>
      <c r="D21" s="291">
        <f>D19+D20</f>
        <v>46523.584800000004</v>
      </c>
      <c r="E21" s="290"/>
      <c r="F21" s="289">
        <f>F20+F19</f>
        <v>0</v>
      </c>
    </row>
    <row r="23" spans="2:6" ht="15.75">
      <c r="B23" s="283" t="s">
        <v>472</v>
      </c>
      <c r="C23" s="83" t="s">
        <v>652</v>
      </c>
      <c r="F23" s="287"/>
    </row>
    <row r="24" ht="15.75">
      <c r="B24" s="283"/>
    </row>
    <row r="25" spans="2:6" ht="15.75">
      <c r="B25" s="283" t="s">
        <v>471</v>
      </c>
      <c r="F25" s="288"/>
    </row>
    <row r="26" spans="2:6" ht="15.75">
      <c r="B26" s="83" t="s">
        <v>651</v>
      </c>
      <c r="F26" s="83">
        <v>440</v>
      </c>
    </row>
    <row r="27" spans="2:6" ht="15.75">
      <c r="B27" s="83" t="s">
        <v>470</v>
      </c>
      <c r="F27" s="83">
        <v>330</v>
      </c>
    </row>
    <row r="28" spans="2:6" ht="15.75">
      <c r="B28" s="83" t="s">
        <v>469</v>
      </c>
      <c r="F28" s="83">
        <v>170</v>
      </c>
    </row>
    <row r="29" spans="2:6" ht="15.75">
      <c r="B29" s="283" t="s">
        <v>468</v>
      </c>
      <c r="F29" s="287"/>
    </row>
    <row r="31" ht="15.75">
      <c r="B31" s="283" t="s">
        <v>467</v>
      </c>
    </row>
    <row r="32" spans="2:6" ht="15.75">
      <c r="B32" s="83" t="s">
        <v>647</v>
      </c>
      <c r="F32" s="83">
        <v>2040</v>
      </c>
    </row>
    <row r="33" spans="2:6" ht="15.75">
      <c r="B33" s="83" t="s">
        <v>648</v>
      </c>
      <c r="F33" s="83">
        <v>1000</v>
      </c>
    </row>
    <row r="34" spans="2:6" ht="15.75">
      <c r="B34" s="83" t="s">
        <v>649</v>
      </c>
      <c r="F34" s="83">
        <v>1600</v>
      </c>
    </row>
    <row r="35" spans="2:6" s="283" customFormat="1" ht="15.75">
      <c r="B35" s="283" t="s">
        <v>221</v>
      </c>
      <c r="F35" s="287"/>
    </row>
    <row r="36" ht="15.75">
      <c r="B36" s="283"/>
    </row>
    <row r="37" ht="15.75">
      <c r="B37" s="283" t="s">
        <v>466</v>
      </c>
    </row>
    <row r="38" spans="2:6" ht="15.75">
      <c r="B38" s="83" t="s">
        <v>653</v>
      </c>
      <c r="F38" s="83">
        <v>38873</v>
      </c>
    </row>
    <row r="39" spans="2:6" ht="15.75">
      <c r="B39" s="83" t="s">
        <v>465</v>
      </c>
      <c r="F39" s="83">
        <v>4200</v>
      </c>
    </row>
    <row r="40" spans="2:6" s="283" customFormat="1" ht="15.75">
      <c r="B40" s="283" t="s">
        <v>452</v>
      </c>
      <c r="F40" s="416"/>
    </row>
    <row r="41" spans="2:6" ht="15.75">
      <c r="B41"/>
      <c r="F41" s="417"/>
    </row>
    <row r="42" spans="2:6" ht="15.75">
      <c r="B42" s="283" t="s">
        <v>464</v>
      </c>
      <c r="F42" s="416"/>
    </row>
    <row r="43" ht="15.75">
      <c r="B43"/>
    </row>
    <row r="44" ht="15.75">
      <c r="B44" s="283"/>
    </row>
    <row r="45" spans="2:6" s="284" customFormat="1" ht="18.75">
      <c r="B45" s="286" t="s">
        <v>463</v>
      </c>
      <c r="F45" s="285">
        <f>F42+F40+F35+F29+F21+F23</f>
        <v>0</v>
      </c>
    </row>
    <row r="46" ht="15.75">
      <c r="B46" s="283"/>
    </row>
    <row r="47" ht="15.75">
      <c r="B47"/>
    </row>
    <row r="48" ht="15.75">
      <c r="B48" s="83" t="s">
        <v>655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307" customWidth="1"/>
    <col min="2" max="2" width="46.75390625" style="0" customWidth="1"/>
    <col min="3" max="3" width="12.125" style="0" customWidth="1"/>
    <col min="4" max="6" width="20.75390625" style="0" customWidth="1"/>
  </cols>
  <sheetData>
    <row r="2" spans="1:6" ht="18.75">
      <c r="A2" s="501" t="s">
        <v>520</v>
      </c>
      <c r="B2" s="501"/>
      <c r="C2" s="501"/>
      <c r="D2" s="501"/>
      <c r="E2" s="501"/>
      <c r="F2" s="501"/>
    </row>
    <row r="3" spans="1:6" ht="18.75">
      <c r="A3" s="502" t="s">
        <v>639</v>
      </c>
      <c r="B3" s="502"/>
      <c r="C3" s="502"/>
      <c r="D3" s="502"/>
      <c r="E3" s="502"/>
      <c r="F3" s="502"/>
    </row>
    <row r="4" spans="1:4" ht="18.75">
      <c r="A4" s="308"/>
      <c r="B4" s="501"/>
      <c r="C4" s="501"/>
      <c r="D4" s="501"/>
    </row>
    <row r="5" spans="1:6" ht="18.75">
      <c r="A5" s="503"/>
      <c r="B5" s="504" t="s">
        <v>519</v>
      </c>
      <c r="C5" s="505" t="s">
        <v>518</v>
      </c>
      <c r="D5" s="503" t="s">
        <v>517</v>
      </c>
      <c r="E5" s="503"/>
      <c r="F5" s="503"/>
    </row>
    <row r="6" spans="1:6" ht="18.75">
      <c r="A6" s="503"/>
      <c r="B6" s="504"/>
      <c r="C6" s="506"/>
      <c r="D6" s="447" t="s">
        <v>300</v>
      </c>
      <c r="E6" s="447" t="s">
        <v>439</v>
      </c>
      <c r="F6" s="447" t="s">
        <v>626</v>
      </c>
    </row>
    <row r="7" spans="1:6" ht="15.75">
      <c r="A7" s="324"/>
      <c r="B7" s="324" t="s">
        <v>516</v>
      </c>
      <c r="C7" s="344"/>
      <c r="D7" s="333"/>
      <c r="E7" s="333"/>
      <c r="F7" s="333"/>
    </row>
    <row r="8" spans="1:6" s="265" customFormat="1" ht="21" customHeight="1">
      <c r="A8" s="302">
        <v>211</v>
      </c>
      <c r="B8" s="333" t="s">
        <v>32</v>
      </c>
      <c r="C8" s="333"/>
      <c r="D8" s="343">
        <v>2006400</v>
      </c>
      <c r="E8" s="343">
        <v>2006400</v>
      </c>
      <c r="F8" s="343">
        <v>2006400</v>
      </c>
    </row>
    <row r="9" spans="1:6" s="265" customFormat="1" ht="21" customHeight="1">
      <c r="A9" s="302">
        <v>213</v>
      </c>
      <c r="B9" s="333" t="s">
        <v>512</v>
      </c>
      <c r="C9" s="333"/>
      <c r="D9" s="343">
        <v>594449.6</v>
      </c>
      <c r="E9" s="343">
        <v>594449.6</v>
      </c>
      <c r="F9" s="343">
        <v>594449.6</v>
      </c>
    </row>
    <row r="10" spans="1:6" s="341" customFormat="1" ht="21" customHeight="1">
      <c r="A10" s="328"/>
      <c r="B10" s="328" t="s">
        <v>221</v>
      </c>
      <c r="C10" s="342" t="s">
        <v>515</v>
      </c>
      <c r="D10" s="326">
        <f>D8+D9</f>
        <v>2600849.6</v>
      </c>
      <c r="E10" s="326">
        <f>E8+E9</f>
        <v>2600849.6</v>
      </c>
      <c r="F10" s="326">
        <f>F8+F9</f>
        <v>2600849.6</v>
      </c>
    </row>
    <row r="11" spans="1:6" s="320" customFormat="1" ht="21" customHeight="1">
      <c r="A11" s="324"/>
      <c r="B11" s="324" t="s">
        <v>514</v>
      </c>
      <c r="D11" s="340"/>
      <c r="E11" s="340"/>
      <c r="F11" s="340"/>
    </row>
    <row r="12" spans="1:6" s="265" customFormat="1" ht="21" customHeight="1">
      <c r="A12" s="302">
        <v>211</v>
      </c>
      <c r="B12" s="334" t="s">
        <v>32</v>
      </c>
      <c r="C12" s="333"/>
      <c r="D12" s="330">
        <v>6850000</v>
      </c>
      <c r="E12" s="330">
        <v>6850000</v>
      </c>
      <c r="F12" s="330">
        <v>6850000</v>
      </c>
    </row>
    <row r="13" spans="1:6" s="265" customFormat="1" ht="21" customHeight="1">
      <c r="A13" s="302">
        <v>212</v>
      </c>
      <c r="B13" s="334" t="s">
        <v>513</v>
      </c>
      <c r="C13" s="333"/>
      <c r="D13" s="330">
        <v>25000</v>
      </c>
      <c r="E13" s="330">
        <v>25000</v>
      </c>
      <c r="F13" s="330">
        <v>25000</v>
      </c>
    </row>
    <row r="14" spans="1:6" s="265" customFormat="1" ht="21" customHeight="1">
      <c r="A14" s="302">
        <v>213</v>
      </c>
      <c r="B14" s="334" t="s">
        <v>512</v>
      </c>
      <c r="C14" s="333"/>
      <c r="D14" s="330">
        <f>D12*30.2%</f>
        <v>2068700</v>
      </c>
      <c r="E14" s="330">
        <f>E12*30.2%</f>
        <v>2068700</v>
      </c>
      <c r="F14" s="330">
        <f>F12*30.2%</f>
        <v>2068700</v>
      </c>
    </row>
    <row r="15" spans="1:6" s="339" customFormat="1" ht="21" customHeight="1">
      <c r="A15" s="302">
        <v>214</v>
      </c>
      <c r="B15" s="334" t="s">
        <v>164</v>
      </c>
      <c r="C15" s="333"/>
      <c r="D15" s="330">
        <v>765000</v>
      </c>
      <c r="E15" s="330"/>
      <c r="F15" s="330">
        <v>765000</v>
      </c>
    </row>
    <row r="16" spans="1:6" s="265" customFormat="1" ht="21" customHeight="1">
      <c r="A16" s="507">
        <v>221</v>
      </c>
      <c r="B16" s="334" t="s">
        <v>38</v>
      </c>
      <c r="C16" s="333"/>
      <c r="D16" s="330">
        <f>D17+D18</f>
        <v>590000</v>
      </c>
      <c r="E16" s="330">
        <f>E17+E18</f>
        <v>590000</v>
      </c>
      <c r="F16" s="330">
        <f>F17+F18</f>
        <v>590000</v>
      </c>
    </row>
    <row r="17" spans="1:6" s="265" customFormat="1" ht="21" customHeight="1">
      <c r="A17" s="508"/>
      <c r="B17" s="334" t="s">
        <v>511</v>
      </c>
      <c r="C17" s="333"/>
      <c r="D17" s="330">
        <v>500000</v>
      </c>
      <c r="E17" s="330">
        <v>500000</v>
      </c>
      <c r="F17" s="330">
        <v>500000</v>
      </c>
    </row>
    <row r="18" spans="1:6" s="265" customFormat="1" ht="21" customHeight="1">
      <c r="A18" s="509"/>
      <c r="B18" s="334" t="s">
        <v>510</v>
      </c>
      <c r="C18" s="333"/>
      <c r="D18" s="330">
        <v>90000</v>
      </c>
      <c r="E18" s="330">
        <v>90000</v>
      </c>
      <c r="F18" s="330">
        <v>90000</v>
      </c>
    </row>
    <row r="19" spans="1:6" s="265" customFormat="1" ht="31.5">
      <c r="A19" s="356">
        <v>222</v>
      </c>
      <c r="B19" s="334" t="s">
        <v>547</v>
      </c>
      <c r="C19" s="333"/>
      <c r="D19" s="330">
        <v>10000</v>
      </c>
      <c r="E19" s="330">
        <v>10000</v>
      </c>
      <c r="F19" s="330">
        <v>10000</v>
      </c>
    </row>
    <row r="20" spans="1:6" s="265" customFormat="1" ht="21" customHeight="1">
      <c r="A20" s="500">
        <v>223</v>
      </c>
      <c r="B20" s="334" t="s">
        <v>40</v>
      </c>
      <c r="C20" s="333"/>
      <c r="D20" s="330">
        <f>D21+D22</f>
        <v>465000</v>
      </c>
      <c r="E20" s="330">
        <f>E21+E22</f>
        <v>465000</v>
      </c>
      <c r="F20" s="330">
        <f>F21+F22</f>
        <v>465000</v>
      </c>
    </row>
    <row r="21" spans="1:6" s="265" customFormat="1" ht="21" customHeight="1">
      <c r="A21" s="500"/>
      <c r="B21" s="338" t="s">
        <v>509</v>
      </c>
      <c r="C21" s="336"/>
      <c r="D21" s="335">
        <v>370000</v>
      </c>
      <c r="E21" s="335">
        <v>370000</v>
      </c>
      <c r="F21" s="335">
        <v>370000</v>
      </c>
    </row>
    <row r="22" spans="1:6" s="265" customFormat="1" ht="21" customHeight="1">
      <c r="A22" s="500"/>
      <c r="B22" s="338" t="s">
        <v>508</v>
      </c>
      <c r="C22" s="336"/>
      <c r="D22" s="335">
        <v>95000</v>
      </c>
      <c r="E22" s="335">
        <v>95000</v>
      </c>
      <c r="F22" s="335">
        <v>95000</v>
      </c>
    </row>
    <row r="23" spans="1:6" s="265" customFormat="1" ht="21" customHeight="1">
      <c r="A23" s="337">
        <v>225</v>
      </c>
      <c r="B23" s="334" t="s">
        <v>507</v>
      </c>
      <c r="C23" s="333"/>
      <c r="D23" s="330">
        <v>33000</v>
      </c>
      <c r="E23" s="330">
        <v>33000</v>
      </c>
      <c r="F23" s="330">
        <v>33000</v>
      </c>
    </row>
    <row r="24" spans="1:6" s="265" customFormat="1" ht="57.75" customHeight="1">
      <c r="A24" s="302">
        <v>226</v>
      </c>
      <c r="B24" s="334" t="s">
        <v>506</v>
      </c>
      <c r="C24" s="336"/>
      <c r="D24" s="335">
        <f>30000+84000</f>
        <v>114000</v>
      </c>
      <c r="E24" s="335">
        <f>30000+84000</f>
        <v>114000</v>
      </c>
      <c r="F24" s="335">
        <f>30000+84000</f>
        <v>114000</v>
      </c>
    </row>
    <row r="25" spans="1:6" s="265" customFormat="1" ht="21" customHeight="1">
      <c r="A25" s="302">
        <v>226</v>
      </c>
      <c r="B25" s="334" t="s">
        <v>505</v>
      </c>
      <c r="C25" s="333"/>
      <c r="D25" s="330">
        <v>445000</v>
      </c>
      <c r="E25" s="330">
        <v>445000</v>
      </c>
      <c r="F25" s="330">
        <v>445000</v>
      </c>
    </row>
    <row r="26" spans="1:6" s="265" customFormat="1" ht="21" customHeight="1">
      <c r="A26" s="302">
        <v>291</v>
      </c>
      <c r="B26" s="334" t="s">
        <v>504</v>
      </c>
      <c r="C26" s="333"/>
      <c r="D26" s="330">
        <v>15000</v>
      </c>
      <c r="E26" s="330">
        <v>15000</v>
      </c>
      <c r="F26" s="330">
        <v>15000</v>
      </c>
    </row>
    <row r="27" spans="1:6" s="265" customFormat="1" ht="21" customHeight="1">
      <c r="A27" s="302">
        <v>297</v>
      </c>
      <c r="B27" s="334" t="s">
        <v>503</v>
      </c>
      <c r="C27" s="333"/>
      <c r="D27" s="330">
        <v>5000</v>
      </c>
      <c r="E27" s="330">
        <v>5000</v>
      </c>
      <c r="F27" s="330">
        <v>5000</v>
      </c>
    </row>
    <row r="28" spans="1:6" s="265" customFormat="1" ht="21" customHeight="1">
      <c r="A28" s="302">
        <v>343</v>
      </c>
      <c r="B28" s="334" t="s">
        <v>331</v>
      </c>
      <c r="C28" s="333"/>
      <c r="D28" s="330">
        <v>210000</v>
      </c>
      <c r="E28" s="330">
        <v>210000</v>
      </c>
      <c r="F28" s="330">
        <v>210000</v>
      </c>
    </row>
    <row r="29" spans="1:6" s="265" customFormat="1" ht="21" customHeight="1">
      <c r="A29" s="302">
        <v>346</v>
      </c>
      <c r="B29" s="332" t="s">
        <v>330</v>
      </c>
      <c r="C29" s="331"/>
      <c r="D29" s="330">
        <v>125000</v>
      </c>
      <c r="E29" s="330">
        <v>125000</v>
      </c>
      <c r="F29" s="330">
        <v>125000</v>
      </c>
    </row>
    <row r="30" spans="1:6" s="325" customFormat="1" ht="21" customHeight="1">
      <c r="A30" s="329"/>
      <c r="B30" s="328" t="s">
        <v>221</v>
      </c>
      <c r="C30" s="327" t="s">
        <v>502</v>
      </c>
      <c r="D30" s="326">
        <f>D12+D13+D14+D15+D19+D20+D23+D24+D25+D26+D27+D28+D29+D16</f>
        <v>11720700</v>
      </c>
      <c r="E30" s="326">
        <f>E12+E13+E14+E15+E19+E20+E23+E24+E25+E26+E27+E28+E29+E16</f>
        <v>10955700</v>
      </c>
      <c r="F30" s="326">
        <f>F12+F13+F14+F15+F19+F20+F23+F24+F25+F26+F27+F28+F29+F16</f>
        <v>11720700</v>
      </c>
    </row>
    <row r="31" spans="1:6" s="320" customFormat="1" ht="39.75" customHeight="1">
      <c r="A31" s="324"/>
      <c r="B31" s="323" t="s">
        <v>501</v>
      </c>
      <c r="C31" s="324" t="s">
        <v>546</v>
      </c>
      <c r="D31" s="321">
        <f>D30+D10</f>
        <v>14321549.6</v>
      </c>
      <c r="E31" s="321">
        <f>E30+E10</f>
        <v>13556549.6</v>
      </c>
      <c r="F31" s="321">
        <f>F30+F10</f>
        <v>14321549.6</v>
      </c>
    </row>
    <row r="32" spans="1:6" s="83" customFormat="1" ht="21" customHeight="1">
      <c r="A32" s="316">
        <v>290</v>
      </c>
      <c r="B32" s="60" t="s">
        <v>500</v>
      </c>
      <c r="C32" s="22" t="s">
        <v>499</v>
      </c>
      <c r="D32" s="318">
        <v>10000</v>
      </c>
      <c r="E32" s="317">
        <v>10000</v>
      </c>
      <c r="F32" s="317">
        <v>10000</v>
      </c>
    </row>
    <row r="33" spans="1:6" s="83" customFormat="1" ht="31.5">
      <c r="A33" s="316">
        <v>226</v>
      </c>
      <c r="B33" s="319" t="s">
        <v>593</v>
      </c>
      <c r="C33" s="22" t="s">
        <v>497</v>
      </c>
      <c r="D33" s="318">
        <v>100000</v>
      </c>
      <c r="E33" s="317">
        <v>50000</v>
      </c>
      <c r="F33" s="317">
        <v>50000</v>
      </c>
    </row>
    <row r="34" spans="1:6" s="83" customFormat="1" ht="21" customHeight="1">
      <c r="A34" s="316">
        <v>340</v>
      </c>
      <c r="B34" s="60" t="s">
        <v>498</v>
      </c>
      <c r="C34" s="22" t="s">
        <v>497</v>
      </c>
      <c r="D34" s="315">
        <v>700</v>
      </c>
      <c r="E34" s="315">
        <v>700</v>
      </c>
      <c r="F34" s="315">
        <v>700</v>
      </c>
    </row>
    <row r="35" spans="1:6" s="305" customFormat="1" ht="30.75" customHeight="1">
      <c r="A35" s="314"/>
      <c r="B35" s="355" t="s">
        <v>496</v>
      </c>
      <c r="C35" s="313"/>
      <c r="D35" s="312">
        <f>SUM(D31:D34)</f>
        <v>14432249.6</v>
      </c>
      <c r="E35" s="312">
        <f>SUM(E31:E34)</f>
        <v>13617249.6</v>
      </c>
      <c r="F35" s="312">
        <f>SUM(F31:F34)</f>
        <v>14382249.6</v>
      </c>
    </row>
    <row r="36" spans="1:6" s="286" customFormat="1" ht="18.75">
      <c r="A36" s="311"/>
      <c r="B36" s="310"/>
      <c r="C36" s="310"/>
      <c r="D36" s="309"/>
      <c r="E36" s="309"/>
      <c r="F36" s="309"/>
    </row>
    <row r="37" spans="1:6" ht="15.75">
      <c r="A37" s="308"/>
      <c r="D37" s="264"/>
      <c r="E37" s="264"/>
      <c r="F37" s="264"/>
    </row>
    <row r="38" spans="2:4" ht="15.75">
      <c r="B38" s="83" t="s">
        <v>640</v>
      </c>
      <c r="C38" s="83"/>
      <c r="D38" s="264"/>
    </row>
    <row r="39" spans="2:4" ht="15.75">
      <c r="B39" s="83"/>
      <c r="C39" s="83"/>
      <c r="D39" s="264"/>
    </row>
    <row r="40" spans="4:6" ht="12.75">
      <c r="D40" s="264">
        <f>D35</f>
        <v>14432249.6</v>
      </c>
      <c r="E40" s="264">
        <f>E35</f>
        <v>13617249.6</v>
      </c>
      <c r="F40" s="264">
        <f>F35</f>
        <v>14382249.6</v>
      </c>
    </row>
    <row r="41" spans="4:6" ht="12.75">
      <c r="D41" s="264">
        <f>'кэср прил3,4'!$F$14</f>
        <v>14167249.6</v>
      </c>
      <c r="E41" s="264">
        <f>'кэср прил3,4'!$G$14</f>
        <v>13617249.6</v>
      </c>
      <c r="F41" s="264">
        <f>'кэср прил3,4'!$H$14</f>
        <v>13837249.6</v>
      </c>
    </row>
    <row r="43" spans="4:6" ht="12.75">
      <c r="D43" s="264">
        <f>D40-D41</f>
        <v>265000</v>
      </c>
      <c r="E43" s="264">
        <f>E40-E41</f>
        <v>0</v>
      </c>
      <c r="F43" s="264">
        <f>F40-F41</f>
        <v>545000</v>
      </c>
    </row>
  </sheetData>
  <sheetProtection/>
  <mergeCells count="9">
    <mergeCell ref="A20:A22"/>
    <mergeCell ref="A2:F2"/>
    <mergeCell ref="A3:F3"/>
    <mergeCell ref="B4:D4"/>
    <mergeCell ref="A5:A6"/>
    <mergeCell ref="B5:B6"/>
    <mergeCell ref="C5:C6"/>
    <mergeCell ref="D5:F5"/>
    <mergeCell ref="A16:A18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0">
      <selection activeCell="B38" sqref="B38"/>
    </sheetView>
  </sheetViews>
  <sheetFormatPr defaultColWidth="9.00390625" defaultRowHeight="12.75"/>
  <cols>
    <col min="1" max="1" width="42.125" style="0" customWidth="1"/>
    <col min="2" max="2" width="20.75390625" style="0" customWidth="1"/>
    <col min="3" max="4" width="18.875" style="0" customWidth="1"/>
    <col min="7" max="7" width="11.375" style="0" bestFit="1" customWidth="1"/>
  </cols>
  <sheetData>
    <row r="2" spans="1:5" ht="18.75">
      <c r="A2" s="501" t="s">
        <v>525</v>
      </c>
      <c r="B2" s="501"/>
      <c r="C2" s="501"/>
      <c r="D2" s="501"/>
      <c r="E2" s="351"/>
    </row>
    <row r="3" spans="1:5" ht="18.75">
      <c r="A3" s="501" t="s">
        <v>639</v>
      </c>
      <c r="B3" s="501"/>
      <c r="C3" s="501"/>
      <c r="D3" s="501"/>
      <c r="E3" s="351"/>
    </row>
    <row r="4" ht="12.75">
      <c r="A4" t="s">
        <v>54</v>
      </c>
    </row>
    <row r="5" spans="1:4" ht="15.75">
      <c r="A5" s="511" t="s">
        <v>519</v>
      </c>
      <c r="B5" s="512" t="s">
        <v>524</v>
      </c>
      <c r="C5" s="513"/>
      <c r="D5" s="514"/>
    </row>
    <row r="6" spans="1:4" ht="15.75">
      <c r="A6" s="511"/>
      <c r="B6" s="448" t="s">
        <v>455</v>
      </c>
      <c r="C6" s="448" t="s">
        <v>454</v>
      </c>
      <c r="D6" s="448" t="s">
        <v>659</v>
      </c>
    </row>
    <row r="7" spans="1:4" ht="15.75">
      <c r="A7" s="515" t="s">
        <v>75</v>
      </c>
      <c r="B7" s="516"/>
      <c r="C7" s="516"/>
      <c r="D7" s="517"/>
    </row>
    <row r="8" spans="1:4" s="265" customFormat="1" ht="15.75">
      <c r="A8" s="333" t="s">
        <v>32</v>
      </c>
      <c r="B8" s="350">
        <v>816416</v>
      </c>
      <c r="C8" s="350">
        <v>816416</v>
      </c>
      <c r="D8" s="350">
        <v>816416</v>
      </c>
    </row>
    <row r="9" spans="1:4" s="265" customFormat="1" ht="15.75">
      <c r="A9" s="333" t="s">
        <v>33</v>
      </c>
      <c r="B9" s="348">
        <v>20000</v>
      </c>
      <c r="C9" s="348"/>
      <c r="D9" s="348">
        <v>20000</v>
      </c>
    </row>
    <row r="10" spans="1:4" s="265" customFormat="1" ht="15.75">
      <c r="A10" s="333" t="s">
        <v>512</v>
      </c>
      <c r="B10" s="346">
        <v>246557.64</v>
      </c>
      <c r="C10" s="346">
        <v>246557.64</v>
      </c>
      <c r="D10" s="346">
        <v>246557.64</v>
      </c>
    </row>
    <row r="11" spans="1:4" s="265" customFormat="1" ht="15.75">
      <c r="A11" s="333" t="s">
        <v>40</v>
      </c>
      <c r="B11" s="346">
        <v>1000</v>
      </c>
      <c r="C11" s="346">
        <v>1000</v>
      </c>
      <c r="D11" s="346">
        <v>1000</v>
      </c>
    </row>
    <row r="12" spans="1:4" s="265" customFormat="1" ht="15.75">
      <c r="A12" s="333" t="s">
        <v>43</v>
      </c>
      <c r="B12" s="346">
        <v>20000</v>
      </c>
      <c r="C12" s="346">
        <v>20000</v>
      </c>
      <c r="D12" s="346">
        <v>20000</v>
      </c>
    </row>
    <row r="13" spans="1:4" ht="15.75">
      <c r="A13" s="322" t="s">
        <v>221</v>
      </c>
      <c r="B13" s="321">
        <f>B8+B9+B10+B11+B12</f>
        <v>1103973.6400000001</v>
      </c>
      <c r="C13" s="321">
        <f>C8+C9+C10+C11+C12</f>
        <v>1083973.6400000001</v>
      </c>
      <c r="D13" s="321">
        <f>D8+D9+D10+D11+D12</f>
        <v>1103973.6400000001</v>
      </c>
    </row>
    <row r="14" spans="1:4" ht="15.75">
      <c r="A14" s="515" t="s">
        <v>74</v>
      </c>
      <c r="B14" s="516"/>
      <c r="C14" s="516"/>
      <c r="D14" s="517"/>
    </row>
    <row r="15" spans="1:4" s="265" customFormat="1" ht="15.75">
      <c r="A15" s="333" t="s">
        <v>32</v>
      </c>
      <c r="B15" s="349">
        <v>1917459.12</v>
      </c>
      <c r="C15" s="349">
        <v>1917459.12</v>
      </c>
      <c r="D15" s="349">
        <v>1917459.12</v>
      </c>
    </row>
    <row r="16" spans="1:4" s="265" customFormat="1" ht="15.75">
      <c r="A16" s="333" t="s">
        <v>33</v>
      </c>
      <c r="B16" s="348">
        <v>420000</v>
      </c>
      <c r="C16" s="348"/>
      <c r="D16" s="348">
        <v>420000</v>
      </c>
    </row>
    <row r="17" spans="1:4" s="265" customFormat="1" ht="15.75">
      <c r="A17" s="333" t="s">
        <v>512</v>
      </c>
      <c r="B17" s="346">
        <v>579072.66</v>
      </c>
      <c r="C17" s="346">
        <v>579072.66</v>
      </c>
      <c r="D17" s="346">
        <v>579072.66</v>
      </c>
    </row>
    <row r="18" spans="1:4" s="265" customFormat="1" ht="15.75">
      <c r="A18" s="333" t="s">
        <v>38</v>
      </c>
      <c r="B18" s="346">
        <f>(1400+300)*12</f>
        <v>20400</v>
      </c>
      <c r="C18" s="346">
        <f>(1400+300)*12</f>
        <v>20400</v>
      </c>
      <c r="D18" s="346">
        <f>(1400+300)*12</f>
        <v>20400</v>
      </c>
    </row>
    <row r="19" spans="1:4" s="265" customFormat="1" ht="15.75">
      <c r="A19" s="333" t="s">
        <v>676</v>
      </c>
      <c r="B19" s="346">
        <f>B20+B22</f>
        <v>1380000</v>
      </c>
      <c r="C19" s="346">
        <f>C20+C22</f>
        <v>1380000</v>
      </c>
      <c r="D19" s="346">
        <f>D20+D22</f>
        <v>1380000</v>
      </c>
    </row>
    <row r="20" spans="1:4" s="325" customFormat="1" ht="15.75">
      <c r="A20" s="336" t="s">
        <v>677</v>
      </c>
      <c r="B20" s="347">
        <v>1330000</v>
      </c>
      <c r="C20" s="347">
        <v>1330000</v>
      </c>
      <c r="D20" s="347">
        <v>1330000</v>
      </c>
    </row>
    <row r="21" spans="1:4" s="325" customFormat="1" ht="15.75">
      <c r="A21" s="336" t="s">
        <v>508</v>
      </c>
      <c r="B21" s="347">
        <v>30000</v>
      </c>
      <c r="C21" s="347">
        <v>30000</v>
      </c>
      <c r="D21" s="347">
        <v>30000</v>
      </c>
    </row>
    <row r="22" spans="1:4" s="325" customFormat="1" ht="15.75">
      <c r="A22" s="336" t="s">
        <v>523</v>
      </c>
      <c r="B22" s="347">
        <v>50000</v>
      </c>
      <c r="C22" s="347">
        <v>50000</v>
      </c>
      <c r="D22" s="347">
        <v>50000</v>
      </c>
    </row>
    <row r="23" spans="1:4" s="325" customFormat="1" ht="15.75">
      <c r="A23" s="333" t="s">
        <v>522</v>
      </c>
      <c r="B23" s="347">
        <v>55000</v>
      </c>
      <c r="C23" s="347">
        <v>55000</v>
      </c>
      <c r="D23" s="347">
        <v>55000</v>
      </c>
    </row>
    <row r="24" spans="1:4" s="325" customFormat="1" ht="15.75">
      <c r="A24" s="333" t="s">
        <v>43</v>
      </c>
      <c r="B24" s="347">
        <v>330190</v>
      </c>
      <c r="C24" s="347">
        <v>330190</v>
      </c>
      <c r="D24" s="347">
        <v>330190</v>
      </c>
    </row>
    <row r="25" spans="1:4" s="339" customFormat="1" ht="15.75">
      <c r="A25" s="333" t="s">
        <v>113</v>
      </c>
      <c r="B25" s="346">
        <v>439561</v>
      </c>
      <c r="C25" s="346">
        <v>461050</v>
      </c>
      <c r="D25" s="346">
        <v>472050</v>
      </c>
    </row>
    <row r="26" spans="1:4" ht="15.75">
      <c r="A26" s="322" t="s">
        <v>221</v>
      </c>
      <c r="B26" s="321">
        <f>B15+B16+B17+B18+B19+B23+B24+B25</f>
        <v>5141682.78</v>
      </c>
      <c r="C26" s="321">
        <f>C15+C16+C17+C18+C19+C23+C24+C25</f>
        <v>4743171.78</v>
      </c>
      <c r="D26" s="321">
        <f>D15+D16+D17+D18+D19+D23+D24+D25</f>
        <v>5174171.78</v>
      </c>
    </row>
    <row r="27" spans="1:4" ht="15.75">
      <c r="A27" s="292" t="s">
        <v>521</v>
      </c>
      <c r="B27" s="321">
        <f>B13+B26</f>
        <v>6245656.42</v>
      </c>
      <c r="C27" s="321">
        <f>C13+C26</f>
        <v>5827145.42</v>
      </c>
      <c r="D27" s="321">
        <f>D13+D26</f>
        <v>6278145.42</v>
      </c>
    </row>
    <row r="28" ht="28.5" customHeight="1">
      <c r="G28" s="264"/>
    </row>
    <row r="30" spans="1:4" ht="15.75">
      <c r="A30" s="510"/>
      <c r="B30" s="510"/>
      <c r="C30" s="510"/>
      <c r="D30" s="510"/>
    </row>
    <row r="33" spans="2:4" ht="12.75">
      <c r="B33" s="264">
        <f>'кэср прил3,4'!$F$116</f>
        <v>5004069.83</v>
      </c>
      <c r="C33" s="264">
        <f>'кэср прил3,4'!G116</f>
        <v>4004298.9800000004</v>
      </c>
      <c r="D33" s="264">
        <f>'кэср прил3,4'!H116</f>
        <v>4025815.74</v>
      </c>
    </row>
    <row r="35" spans="2:4" ht="12.75">
      <c r="B35" s="264">
        <f>B27-B33</f>
        <v>1241586.5899999999</v>
      </c>
      <c r="C35" s="264">
        <f>C27-C33</f>
        <v>1822846.4399999995</v>
      </c>
      <c r="D35" s="264">
        <f>D27-D33</f>
        <v>2252329.6799999997</v>
      </c>
    </row>
  </sheetData>
  <sheetProtection/>
  <mergeCells count="7">
    <mergeCell ref="A30:D30"/>
    <mergeCell ref="A2:D2"/>
    <mergeCell ref="A3:D3"/>
    <mergeCell ref="A5:A6"/>
    <mergeCell ref="B5:D5"/>
    <mergeCell ref="A7:D7"/>
    <mergeCell ref="A14:D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193"/>
  <sheetViews>
    <sheetView zoomScalePageLayoutView="60" workbookViewId="0" topLeftCell="I1">
      <selection activeCell="G32" sqref="G32"/>
    </sheetView>
  </sheetViews>
  <sheetFormatPr defaultColWidth="9.00390625" defaultRowHeight="12.75"/>
  <cols>
    <col min="1" max="1" width="44.75390625" style="99" customWidth="1"/>
    <col min="2" max="2" width="4.875" style="100" customWidth="1"/>
    <col min="3" max="3" width="4.75390625" style="100" customWidth="1"/>
    <col min="4" max="4" width="20.875" style="100" customWidth="1"/>
    <col min="5" max="5" width="8.625" style="100" customWidth="1"/>
    <col min="6" max="6" width="19.00390625" style="138" customWidth="1"/>
    <col min="7" max="7" width="19.375" style="138" customWidth="1"/>
    <col min="8" max="8" width="18.875" style="138" customWidth="1"/>
    <col min="9" max="9" width="3.125" style="132" customWidth="1"/>
    <col min="10" max="10" width="44.75390625" style="99" customWidth="1"/>
    <col min="11" max="11" width="7.75390625" style="132" customWidth="1"/>
    <col min="12" max="12" width="7.25390625" style="132" customWidth="1"/>
    <col min="13" max="13" width="6.375" style="132" customWidth="1"/>
    <col min="14" max="14" width="19.875" style="132" customWidth="1"/>
    <col min="15" max="15" width="10.25390625" style="132" customWidth="1"/>
    <col min="16" max="18" width="14.75390625" style="132" customWidth="1"/>
    <col min="19" max="16384" width="9.125" style="1" customWidth="1"/>
  </cols>
  <sheetData>
    <row r="1" spans="2:18" ht="17.25" customHeight="1">
      <c r="B1" s="7"/>
      <c r="C1" s="131"/>
      <c r="D1" s="7"/>
      <c r="E1" s="131"/>
      <c r="F1" s="466" t="s">
        <v>215</v>
      </c>
      <c r="G1" s="466"/>
      <c r="H1" s="466"/>
      <c r="K1" s="7"/>
      <c r="M1" s="98"/>
      <c r="N1" s="133"/>
      <c r="O1" s="131"/>
      <c r="P1" s="466" t="s">
        <v>214</v>
      </c>
      <c r="Q1" s="466"/>
      <c r="R1" s="466"/>
    </row>
    <row r="2" spans="2:18" ht="15" customHeight="1">
      <c r="B2" s="7"/>
      <c r="C2" s="131"/>
      <c r="D2" s="7"/>
      <c r="E2" s="131"/>
      <c r="F2" s="131"/>
      <c r="G2" s="131"/>
      <c r="H2" s="134" t="str">
        <f>'прил.1'!F2</f>
        <v>к решению Думы  от           .2023г.  №       /05</v>
      </c>
      <c r="K2" s="7"/>
      <c r="M2" s="98"/>
      <c r="N2" s="133"/>
      <c r="O2" s="131"/>
      <c r="P2" s="131"/>
      <c r="Q2" s="131"/>
      <c r="R2" s="134" t="str">
        <f>'прил.1'!F2</f>
        <v>к решению Думы  от           .2023г.  №       /05</v>
      </c>
    </row>
    <row r="3" spans="2:18" ht="18" customHeight="1">
      <c r="B3" s="132"/>
      <c r="C3" s="132"/>
      <c r="D3" s="455" t="str">
        <f>'прил.1'!C3</f>
        <v>"О бюджете  Алексеевского муниципального образования на 2024 год </v>
      </c>
      <c r="E3" s="455"/>
      <c r="F3" s="455"/>
      <c r="G3" s="455"/>
      <c r="H3" s="455"/>
      <c r="K3" s="26"/>
      <c r="M3" s="135"/>
      <c r="N3" s="455" t="str">
        <f>D3</f>
        <v>"О бюджете  Алексеевского муниципального образования на 2024 год </v>
      </c>
      <c r="O3" s="455"/>
      <c r="P3" s="455"/>
      <c r="Q3" s="455"/>
      <c r="R3" s="455"/>
    </row>
    <row r="4" spans="2:18" ht="15.75">
      <c r="B4" s="467" t="str">
        <f>'прил.1'!C4</f>
        <v>и плановый период 2025-2026г.г."</v>
      </c>
      <c r="C4" s="467"/>
      <c r="D4" s="467"/>
      <c r="E4" s="467"/>
      <c r="F4" s="467"/>
      <c r="G4" s="467"/>
      <c r="H4" s="467"/>
      <c r="K4" s="26"/>
      <c r="M4" s="135"/>
      <c r="N4" s="136"/>
      <c r="O4" s="467" t="str">
        <f>B4</f>
        <v>и плановый период 2025-2026г.г."</v>
      </c>
      <c r="P4" s="467"/>
      <c r="Q4" s="467"/>
      <c r="R4" s="467"/>
    </row>
    <row r="5" spans="2:16" ht="18" customHeight="1">
      <c r="B5" s="26"/>
      <c r="C5" s="132"/>
      <c r="D5" s="26"/>
      <c r="E5" s="137"/>
      <c r="F5" s="137"/>
      <c r="G5" s="137"/>
      <c r="H5" s="137"/>
      <c r="K5" s="26"/>
      <c r="M5" s="135"/>
      <c r="N5" s="136"/>
      <c r="O5" s="136"/>
      <c r="P5" s="136"/>
    </row>
    <row r="6" spans="4:16" ht="13.5" customHeight="1">
      <c r="D6" s="7"/>
      <c r="K6" s="133"/>
      <c r="L6" s="7"/>
      <c r="M6" s="133"/>
      <c r="N6" s="136"/>
      <c r="O6" s="136"/>
      <c r="P6" s="136"/>
    </row>
    <row r="7" spans="1:18" ht="14.25" customHeight="1">
      <c r="A7" s="456" t="s">
        <v>56</v>
      </c>
      <c r="B7" s="456"/>
      <c r="C7" s="456"/>
      <c r="D7" s="456"/>
      <c r="E7" s="456"/>
      <c r="F7" s="456"/>
      <c r="G7" s="456"/>
      <c r="H7" s="456"/>
      <c r="J7" s="458" t="s">
        <v>56</v>
      </c>
      <c r="K7" s="458"/>
      <c r="L7" s="458"/>
      <c r="M7" s="458"/>
      <c r="N7" s="458"/>
      <c r="O7" s="458"/>
      <c r="P7" s="458"/>
      <c r="Q7" s="458"/>
      <c r="R7" s="458"/>
    </row>
    <row r="8" spans="1:18" ht="48" customHeight="1">
      <c r="A8" s="457" t="s">
        <v>62</v>
      </c>
      <c r="B8" s="457"/>
      <c r="C8" s="457"/>
      <c r="D8" s="457"/>
      <c r="E8" s="457"/>
      <c r="F8" s="457"/>
      <c r="G8" s="457"/>
      <c r="H8" s="457"/>
      <c r="I8" s="9"/>
      <c r="J8" s="457" t="s">
        <v>185</v>
      </c>
      <c r="K8" s="457"/>
      <c r="L8" s="457"/>
      <c r="M8" s="457"/>
      <c r="N8" s="457"/>
      <c r="O8" s="457"/>
      <c r="P8" s="457"/>
      <c r="Q8" s="457"/>
      <c r="R8" s="457"/>
    </row>
    <row r="9" spans="6:16" ht="15.75" customHeight="1">
      <c r="F9" s="121">
        <f>доходы!B50</f>
        <v>27136310</v>
      </c>
      <c r="G9" s="121">
        <f>доходы!C50</f>
        <v>24771080.49</v>
      </c>
      <c r="H9" s="121">
        <f>доходы!D50</f>
        <v>24341797.25</v>
      </c>
      <c r="J9" s="456"/>
      <c r="K9" s="456"/>
      <c r="L9" s="456"/>
      <c r="M9" s="456"/>
      <c r="N9" s="456"/>
      <c r="O9" s="456"/>
      <c r="P9" s="139"/>
    </row>
    <row r="10" spans="1:18" s="9" customFormat="1" ht="33" customHeight="1">
      <c r="A10" s="464" t="s">
        <v>20</v>
      </c>
      <c r="B10" s="459" t="s">
        <v>21</v>
      </c>
      <c r="C10" s="459" t="s">
        <v>22</v>
      </c>
      <c r="D10" s="459" t="e">
        <f>'0501'!#REF!</f>
        <v>#REF!</v>
      </c>
      <c r="E10" s="459" t="s">
        <v>24</v>
      </c>
      <c r="F10" s="461" t="s">
        <v>59</v>
      </c>
      <c r="G10" s="462"/>
      <c r="H10" s="463"/>
      <c r="J10" s="464" t="s">
        <v>20</v>
      </c>
      <c r="K10" s="459" t="s">
        <v>61</v>
      </c>
      <c r="L10" s="459" t="s">
        <v>21</v>
      </c>
      <c r="M10" s="459" t="s">
        <v>22</v>
      </c>
      <c r="N10" s="459" t="s">
        <v>23</v>
      </c>
      <c r="O10" s="459" t="s">
        <v>24</v>
      </c>
      <c r="P10" s="461" t="s">
        <v>59</v>
      </c>
      <c r="Q10" s="462"/>
      <c r="R10" s="463"/>
    </row>
    <row r="11" spans="1:18" s="9" customFormat="1" ht="33" customHeight="1">
      <c r="A11" s="465"/>
      <c r="B11" s="460"/>
      <c r="C11" s="460"/>
      <c r="D11" s="460"/>
      <c r="E11" s="460"/>
      <c r="F11" s="8" t="s">
        <v>300</v>
      </c>
      <c r="G11" s="8" t="s">
        <v>439</v>
      </c>
      <c r="H11" s="8" t="s">
        <v>626</v>
      </c>
      <c r="J11" s="465"/>
      <c r="K11" s="460"/>
      <c r="L11" s="460"/>
      <c r="M11" s="460"/>
      <c r="N11" s="460"/>
      <c r="O11" s="460"/>
      <c r="P11" s="8" t="str">
        <f>F11</f>
        <v>2024г.</v>
      </c>
      <c r="Q11" s="8" t="str">
        <f>G11</f>
        <v>2025г.</v>
      </c>
      <c r="R11" s="8" t="str">
        <f>H11</f>
        <v>2026г.</v>
      </c>
    </row>
    <row r="12" spans="1:18" s="12" customFormat="1" ht="17.25" customHeight="1">
      <c r="A12" s="101" t="s">
        <v>25</v>
      </c>
      <c r="B12" s="102" t="s">
        <v>54</v>
      </c>
      <c r="C12" s="102"/>
      <c r="D12" s="102"/>
      <c r="E12" s="102"/>
      <c r="F12" s="103">
        <f>F13+F82+F92+F116+F185+F191+F189</f>
        <v>27136310</v>
      </c>
      <c r="G12" s="103">
        <f>G13+G82+G92+G116+G185+G191+G189</f>
        <v>24771080.4876</v>
      </c>
      <c r="H12" s="103">
        <f>H13+H82+H92+H116+H185+H191+H189</f>
        <v>24341797.250000004</v>
      </c>
      <c r="I12" s="140"/>
      <c r="J12" s="101" t="s">
        <v>25</v>
      </c>
      <c r="K12" s="102" t="s">
        <v>54</v>
      </c>
      <c r="L12" s="102" t="s">
        <v>54</v>
      </c>
      <c r="M12" s="102"/>
      <c r="N12" s="102"/>
      <c r="O12" s="102"/>
      <c r="P12" s="103">
        <f>P13+P82+P92+P116+P185+P191+P189</f>
        <v>27136.31</v>
      </c>
      <c r="Q12" s="103">
        <f>Q14+Q67+Q82+Q92+Q116+Q185+Q192+Q193+Q189</f>
        <v>24771.0804876</v>
      </c>
      <c r="R12" s="103">
        <f>R14+R67+R82+R92+R116+R185+R192+R193</f>
        <v>24341.79725</v>
      </c>
    </row>
    <row r="13" spans="1:18" s="12" customFormat="1" ht="45" customHeight="1">
      <c r="A13" s="97" t="s">
        <v>530</v>
      </c>
      <c r="B13" s="104" t="s">
        <v>26</v>
      </c>
      <c r="C13" s="104" t="s">
        <v>121</v>
      </c>
      <c r="D13" s="104" t="s">
        <v>238</v>
      </c>
      <c r="E13" s="104" t="s">
        <v>373</v>
      </c>
      <c r="F13" s="103">
        <f>F14+F67+F79+F76</f>
        <v>14807449.6</v>
      </c>
      <c r="G13" s="103">
        <f>G14+G67</f>
        <v>14340049.5976</v>
      </c>
      <c r="H13" s="103">
        <f>H14+H67</f>
        <v>13837249.6</v>
      </c>
      <c r="I13" s="140"/>
      <c r="J13" s="113" t="str">
        <f>A13</f>
        <v>Муниципальная программа "Совершенствование муниципального управления в  2022-2025г.г"</v>
      </c>
      <c r="K13" s="102"/>
      <c r="L13" s="102"/>
      <c r="M13" s="102"/>
      <c r="N13" s="104" t="s">
        <v>238</v>
      </c>
      <c r="O13" s="102"/>
      <c r="P13" s="103">
        <f>F13/1000</f>
        <v>14807.4496</v>
      </c>
      <c r="Q13" s="103">
        <f>G13/1000</f>
        <v>14340.0495976</v>
      </c>
      <c r="R13" s="103">
        <f>H13/1000</f>
        <v>13837.2496</v>
      </c>
    </row>
    <row r="14" spans="1:18" s="11" customFormat="1" ht="37.5" customHeight="1">
      <c r="A14" s="97" t="s">
        <v>227</v>
      </c>
      <c r="B14" s="104" t="s">
        <v>26</v>
      </c>
      <c r="C14" s="104" t="s">
        <v>121</v>
      </c>
      <c r="D14" s="104" t="s">
        <v>239</v>
      </c>
      <c r="E14" s="104" t="s">
        <v>373</v>
      </c>
      <c r="F14" s="103">
        <f>F15+F18+F62+F64</f>
        <v>14167249.6</v>
      </c>
      <c r="G14" s="103">
        <f>G15+G18+G62+G64</f>
        <v>13617249.6</v>
      </c>
      <c r="H14" s="103">
        <f>H15+H18+H62+H64</f>
        <v>13837249.6</v>
      </c>
      <c r="I14" s="141"/>
      <c r="J14" s="97" t="str">
        <f>A14</f>
        <v>Подпрограмма                              Муниципальное  управление</v>
      </c>
      <c r="K14" s="104" t="s">
        <v>64</v>
      </c>
      <c r="L14" s="104" t="s">
        <v>26</v>
      </c>
      <c r="M14" s="104"/>
      <c r="N14" s="104" t="s">
        <v>239</v>
      </c>
      <c r="O14" s="104"/>
      <c r="P14" s="103">
        <f>P15+P18+P62+P64</f>
        <v>14167.249600000001</v>
      </c>
      <c r="Q14" s="103">
        <f>Q15+Q18+Q62+Q64</f>
        <v>13617.249600000001</v>
      </c>
      <c r="R14" s="103">
        <f>R15+R18+R62+R64</f>
        <v>13837.249600000001</v>
      </c>
    </row>
    <row r="15" spans="1:18" s="208" customFormat="1" ht="31.5" customHeight="1">
      <c r="A15" s="206" t="s">
        <v>321</v>
      </c>
      <c r="B15" s="196" t="s">
        <v>26</v>
      </c>
      <c r="C15" s="196" t="s">
        <v>10</v>
      </c>
      <c r="D15" s="196" t="s">
        <v>240</v>
      </c>
      <c r="E15" s="196" t="s">
        <v>373</v>
      </c>
      <c r="F15" s="111">
        <f>F16+F17</f>
        <v>2600849.6</v>
      </c>
      <c r="G15" s="111">
        <f>G16+G17</f>
        <v>2600849.6</v>
      </c>
      <c r="H15" s="111">
        <f>H16+H17</f>
        <v>2600849.6</v>
      </c>
      <c r="I15" s="207"/>
      <c r="J15" s="206" t="str">
        <f>A15</f>
        <v>Выполнение функций главой администрации</v>
      </c>
      <c r="K15" s="196" t="s">
        <v>64</v>
      </c>
      <c r="L15" s="196" t="s">
        <v>26</v>
      </c>
      <c r="M15" s="196" t="s">
        <v>10</v>
      </c>
      <c r="N15" s="196" t="s">
        <v>240</v>
      </c>
      <c r="O15" s="196" t="s">
        <v>108</v>
      </c>
      <c r="P15" s="111">
        <f>P16+P17</f>
        <v>2600.8496</v>
      </c>
      <c r="Q15" s="111">
        <f>Q16+Q17</f>
        <v>2600.8496</v>
      </c>
      <c r="R15" s="111">
        <f>R16+R17</f>
        <v>2600.8496</v>
      </c>
    </row>
    <row r="16" spans="1:18" s="2" customFormat="1" ht="14.25" customHeight="1">
      <c r="A16" s="107" t="s">
        <v>32</v>
      </c>
      <c r="B16" s="105" t="s">
        <v>26</v>
      </c>
      <c r="C16" s="105" t="s">
        <v>10</v>
      </c>
      <c r="D16" s="105" t="s">
        <v>241</v>
      </c>
      <c r="E16" s="105" t="s">
        <v>106</v>
      </c>
      <c r="F16" s="108">
        <v>2006400</v>
      </c>
      <c r="G16" s="108">
        <f>МЫ!E8</f>
        <v>2006400</v>
      </c>
      <c r="H16" s="108">
        <f>МЫ!F8</f>
        <v>2006400</v>
      </c>
      <c r="I16" s="141"/>
      <c r="J16" s="107" t="s">
        <v>32</v>
      </c>
      <c r="K16" s="105" t="s">
        <v>64</v>
      </c>
      <c r="L16" s="105" t="s">
        <v>26</v>
      </c>
      <c r="M16" s="105" t="s">
        <v>10</v>
      </c>
      <c r="N16" s="105" t="s">
        <v>241</v>
      </c>
      <c r="O16" s="105" t="s">
        <v>106</v>
      </c>
      <c r="P16" s="108">
        <f aca="true" t="shared" si="0" ref="P16:R22">F16/1000</f>
        <v>2006.4</v>
      </c>
      <c r="Q16" s="108">
        <f t="shared" si="0"/>
        <v>2006.4</v>
      </c>
      <c r="R16" s="108">
        <f t="shared" si="0"/>
        <v>2006.4</v>
      </c>
    </row>
    <row r="17" spans="1:18" s="2" customFormat="1" ht="14.25" customHeight="1">
      <c r="A17" s="107" t="s">
        <v>34</v>
      </c>
      <c r="B17" s="105" t="s">
        <v>26</v>
      </c>
      <c r="C17" s="105" t="s">
        <v>10</v>
      </c>
      <c r="D17" s="105" t="s">
        <v>242</v>
      </c>
      <c r="E17" s="105" t="s">
        <v>157</v>
      </c>
      <c r="F17" s="108">
        <f>МЫ!D9</f>
        <v>594449.6</v>
      </c>
      <c r="G17" s="108">
        <f>МЫ!E9</f>
        <v>594449.6</v>
      </c>
      <c r="H17" s="108">
        <f>МЫ!F9</f>
        <v>594449.6</v>
      </c>
      <c r="I17" s="142"/>
      <c r="J17" s="107" t="s">
        <v>34</v>
      </c>
      <c r="K17" s="105" t="s">
        <v>64</v>
      </c>
      <c r="L17" s="105" t="s">
        <v>26</v>
      </c>
      <c r="M17" s="105" t="s">
        <v>10</v>
      </c>
      <c r="N17" s="105" t="s">
        <v>242</v>
      </c>
      <c r="O17" s="105" t="s">
        <v>157</v>
      </c>
      <c r="P17" s="108">
        <f>F17/1000</f>
        <v>594.4496</v>
      </c>
      <c r="Q17" s="108">
        <f>G17/1000</f>
        <v>594.4496</v>
      </c>
      <c r="R17" s="108">
        <f>H17/1000</f>
        <v>594.4496</v>
      </c>
    </row>
    <row r="18" spans="1:18" s="197" customFormat="1" ht="30" customHeight="1">
      <c r="A18" s="205" t="s">
        <v>325</v>
      </c>
      <c r="B18" s="196" t="s">
        <v>26</v>
      </c>
      <c r="C18" s="196" t="s">
        <v>12</v>
      </c>
      <c r="D18" s="196" t="s">
        <v>243</v>
      </c>
      <c r="E18" s="196" t="s">
        <v>373</v>
      </c>
      <c r="F18" s="111">
        <f>F19+F20+F21+F22+F23+F24+F26+F27+F28+F29+F31+F30+F32+F33+F34+F35+F25</f>
        <v>11455700</v>
      </c>
      <c r="G18" s="111">
        <f>G19+G20+G21+G22+G23+G24+G26+G27+G28+G29+G31+G33+G34+G35+G25</f>
        <v>10955700</v>
      </c>
      <c r="H18" s="111">
        <f>H19+H20+H21+H22+H23+H24+H26+H27+H28+H29+H31+H33+H34+H35+H25</f>
        <v>11175700</v>
      </c>
      <c r="I18" s="145"/>
      <c r="J18" s="205" t="s">
        <v>58</v>
      </c>
      <c r="K18" s="196" t="s">
        <v>64</v>
      </c>
      <c r="L18" s="196" t="s">
        <v>26</v>
      </c>
      <c r="M18" s="196" t="s">
        <v>12</v>
      </c>
      <c r="N18" s="196" t="s">
        <v>243</v>
      </c>
      <c r="O18" s="196" t="s">
        <v>108</v>
      </c>
      <c r="P18" s="111">
        <f t="shared" si="0"/>
        <v>11455.7</v>
      </c>
      <c r="Q18" s="111">
        <f t="shared" si="0"/>
        <v>10955.7</v>
      </c>
      <c r="R18" s="111">
        <f t="shared" si="0"/>
        <v>11175.7</v>
      </c>
    </row>
    <row r="19" spans="1:18" s="2" customFormat="1" ht="14.25" customHeight="1">
      <c r="A19" s="109" t="s">
        <v>32</v>
      </c>
      <c r="B19" s="105" t="s">
        <v>26</v>
      </c>
      <c r="C19" s="105" t="s">
        <v>12</v>
      </c>
      <c r="D19" s="105" t="s">
        <v>244</v>
      </c>
      <c r="E19" s="105" t="s">
        <v>106</v>
      </c>
      <c r="F19" s="122">
        <f>МЫ!D12</f>
        <v>6850000</v>
      </c>
      <c r="G19" s="122">
        <f>МЫ!E12</f>
        <v>6850000</v>
      </c>
      <c r="H19" s="122">
        <f>МЫ!F12</f>
        <v>6850000</v>
      </c>
      <c r="I19" s="142"/>
      <c r="J19" s="109" t="s">
        <v>32</v>
      </c>
      <c r="K19" s="105" t="s">
        <v>64</v>
      </c>
      <c r="L19" s="105" t="s">
        <v>26</v>
      </c>
      <c r="M19" s="105" t="s">
        <v>12</v>
      </c>
      <c r="N19" s="105" t="s">
        <v>244</v>
      </c>
      <c r="O19" s="105" t="s">
        <v>106</v>
      </c>
      <c r="P19" s="108">
        <f t="shared" si="0"/>
        <v>6850</v>
      </c>
      <c r="Q19" s="108">
        <f t="shared" si="0"/>
        <v>6850</v>
      </c>
      <c r="R19" s="108">
        <f t="shared" si="0"/>
        <v>6850</v>
      </c>
    </row>
    <row r="20" spans="1:18" s="2" customFormat="1" ht="14.25" customHeight="1">
      <c r="A20" s="109" t="s">
        <v>163</v>
      </c>
      <c r="B20" s="105" t="s">
        <v>26</v>
      </c>
      <c r="C20" s="105" t="s">
        <v>12</v>
      </c>
      <c r="D20" s="105" t="s">
        <v>245</v>
      </c>
      <c r="E20" s="105" t="s">
        <v>109</v>
      </c>
      <c r="F20" s="122">
        <f>МЫ!D13</f>
        <v>25000</v>
      </c>
      <c r="G20" s="122">
        <f>МЫ!E13</f>
        <v>25000</v>
      </c>
      <c r="H20" s="122">
        <f>МЫ!F13</f>
        <v>25000</v>
      </c>
      <c r="I20" s="142"/>
      <c r="J20" s="109" t="s">
        <v>163</v>
      </c>
      <c r="K20" s="105" t="s">
        <v>64</v>
      </c>
      <c r="L20" s="105" t="s">
        <v>26</v>
      </c>
      <c r="M20" s="105" t="s">
        <v>12</v>
      </c>
      <c r="N20" s="105" t="s">
        <v>245</v>
      </c>
      <c r="O20" s="105" t="s">
        <v>109</v>
      </c>
      <c r="P20" s="108">
        <f t="shared" si="0"/>
        <v>25</v>
      </c>
      <c r="Q20" s="108">
        <f t="shared" si="0"/>
        <v>25</v>
      </c>
      <c r="R20" s="108">
        <f t="shared" si="0"/>
        <v>25</v>
      </c>
    </row>
    <row r="21" spans="1:18" s="2" customFormat="1" ht="14.25" customHeight="1">
      <c r="A21" s="109" t="s">
        <v>34</v>
      </c>
      <c r="B21" s="105" t="s">
        <v>26</v>
      </c>
      <c r="C21" s="105" t="s">
        <v>12</v>
      </c>
      <c r="D21" s="105" t="s">
        <v>246</v>
      </c>
      <c r="E21" s="105" t="s">
        <v>157</v>
      </c>
      <c r="F21" s="122">
        <f>МЫ!D14</f>
        <v>2068700</v>
      </c>
      <c r="G21" s="122">
        <f>МЫ!E14</f>
        <v>2068700</v>
      </c>
      <c r="H21" s="122">
        <f>МЫ!F14</f>
        <v>2068700</v>
      </c>
      <c r="I21" s="142"/>
      <c r="J21" s="109" t="s">
        <v>34</v>
      </c>
      <c r="K21" s="105" t="s">
        <v>64</v>
      </c>
      <c r="L21" s="105" t="s">
        <v>26</v>
      </c>
      <c r="M21" s="105" t="s">
        <v>12</v>
      </c>
      <c r="N21" s="105" t="s">
        <v>246</v>
      </c>
      <c r="O21" s="105" t="s">
        <v>157</v>
      </c>
      <c r="P21" s="108">
        <f>F21/1000</f>
        <v>2068.7</v>
      </c>
      <c r="Q21" s="108">
        <f t="shared" si="0"/>
        <v>2068.7</v>
      </c>
      <c r="R21" s="108">
        <f>H21/1000</f>
        <v>2068.7</v>
      </c>
    </row>
    <row r="22" spans="1:18" s="12" customFormat="1" ht="31.5">
      <c r="A22" s="110" t="s">
        <v>322</v>
      </c>
      <c r="B22" s="105" t="s">
        <v>26</v>
      </c>
      <c r="C22" s="105" t="s">
        <v>12</v>
      </c>
      <c r="D22" s="105" t="s">
        <v>247</v>
      </c>
      <c r="E22" s="105" t="s">
        <v>109</v>
      </c>
      <c r="F22" s="122">
        <v>500000</v>
      </c>
      <c r="G22" s="122"/>
      <c r="H22" s="435">
        <v>220000</v>
      </c>
      <c r="I22" s="132"/>
      <c r="J22" s="109" t="s">
        <v>322</v>
      </c>
      <c r="K22" s="105" t="s">
        <v>64</v>
      </c>
      <c r="L22" s="105" t="s">
        <v>26</v>
      </c>
      <c r="M22" s="105" t="s">
        <v>12</v>
      </c>
      <c r="N22" s="105" t="s">
        <v>247</v>
      </c>
      <c r="O22" s="105" t="s">
        <v>109</v>
      </c>
      <c r="P22" s="108">
        <f>F22/1000</f>
        <v>500</v>
      </c>
      <c r="Q22" s="108">
        <f t="shared" si="0"/>
        <v>0</v>
      </c>
      <c r="R22" s="108">
        <f>H22/1000</f>
        <v>220</v>
      </c>
    </row>
    <row r="23" spans="1:18" s="2" customFormat="1" ht="14.25" customHeight="1">
      <c r="A23" s="109" t="s">
        <v>38</v>
      </c>
      <c r="B23" s="105" t="s">
        <v>26</v>
      </c>
      <c r="C23" s="105" t="s">
        <v>12</v>
      </c>
      <c r="D23" s="105" t="s">
        <v>248</v>
      </c>
      <c r="E23" s="105" t="s">
        <v>51</v>
      </c>
      <c r="F23" s="122">
        <f>МЫ!D17</f>
        <v>500000</v>
      </c>
      <c r="G23" s="122">
        <f>МЫ!E17</f>
        <v>500000</v>
      </c>
      <c r="H23" s="122">
        <f>МЫ!F17</f>
        <v>500000</v>
      </c>
      <c r="I23" s="142"/>
      <c r="J23" s="109" t="s">
        <v>38</v>
      </c>
      <c r="K23" s="105" t="s">
        <v>64</v>
      </c>
      <c r="L23" s="105" t="s">
        <v>26</v>
      </c>
      <c r="M23" s="105" t="s">
        <v>12</v>
      </c>
      <c r="N23" s="105" t="s">
        <v>248</v>
      </c>
      <c r="O23" s="105" t="s">
        <v>51</v>
      </c>
      <c r="P23" s="106">
        <f>F23/1000</f>
        <v>500</v>
      </c>
      <c r="Q23" s="106">
        <f>G23/1000</f>
        <v>500</v>
      </c>
      <c r="R23" s="106">
        <f>H23/1000</f>
        <v>500</v>
      </c>
    </row>
    <row r="24" spans="1:18" s="2" customFormat="1" ht="14.25" customHeight="1">
      <c r="A24" s="109" t="s">
        <v>38</v>
      </c>
      <c r="B24" s="105" t="s">
        <v>26</v>
      </c>
      <c r="C24" s="105" t="s">
        <v>12</v>
      </c>
      <c r="D24" s="105" t="s">
        <v>248</v>
      </c>
      <c r="E24" s="105" t="s">
        <v>107</v>
      </c>
      <c r="F24" s="122">
        <f>МЫ!D18</f>
        <v>90000</v>
      </c>
      <c r="G24" s="122">
        <f>МЫ!E18</f>
        <v>90000</v>
      </c>
      <c r="H24" s="122">
        <f>МЫ!F18</f>
        <v>90000</v>
      </c>
      <c r="I24" s="142"/>
      <c r="J24" s="109" t="s">
        <v>38</v>
      </c>
      <c r="K24" s="105" t="s">
        <v>64</v>
      </c>
      <c r="L24" s="105" t="s">
        <v>26</v>
      </c>
      <c r="M24" s="105" t="s">
        <v>12</v>
      </c>
      <c r="N24" s="105" t="s">
        <v>248</v>
      </c>
      <c r="O24" s="105" t="s">
        <v>107</v>
      </c>
      <c r="P24" s="108">
        <f aca="true" t="shared" si="1" ref="P24:R91">F24/1000</f>
        <v>90</v>
      </c>
      <c r="Q24" s="108">
        <f t="shared" si="1"/>
        <v>90</v>
      </c>
      <c r="R24" s="108">
        <f t="shared" si="1"/>
        <v>90</v>
      </c>
    </row>
    <row r="25" spans="1:18" s="2" customFormat="1" ht="14.25" customHeight="1">
      <c r="A25" s="109" t="s">
        <v>165</v>
      </c>
      <c r="B25" s="105" t="s">
        <v>26</v>
      </c>
      <c r="C25" s="105" t="s">
        <v>12</v>
      </c>
      <c r="D25" s="105" t="s">
        <v>249</v>
      </c>
      <c r="E25" s="105" t="s">
        <v>107</v>
      </c>
      <c r="F25" s="122">
        <f>МЫ!D19</f>
        <v>10000</v>
      </c>
      <c r="G25" s="122">
        <f>МЫ!E19</f>
        <v>10000</v>
      </c>
      <c r="H25" s="122">
        <f>МЫ!F19</f>
        <v>10000</v>
      </c>
      <c r="I25" s="142"/>
      <c r="J25" s="109" t="s">
        <v>165</v>
      </c>
      <c r="K25" s="105" t="s">
        <v>64</v>
      </c>
      <c r="L25" s="105" t="s">
        <v>26</v>
      </c>
      <c r="M25" s="105" t="s">
        <v>12</v>
      </c>
      <c r="N25" s="105" t="s">
        <v>249</v>
      </c>
      <c r="O25" s="105" t="s">
        <v>107</v>
      </c>
      <c r="P25" s="108"/>
      <c r="Q25" s="108"/>
      <c r="R25" s="108"/>
    </row>
    <row r="26" spans="1:18" s="2" customFormat="1" ht="14.25" customHeight="1">
      <c r="A26" s="109" t="s">
        <v>40</v>
      </c>
      <c r="B26" s="105" t="s">
        <v>26</v>
      </c>
      <c r="C26" s="105" t="s">
        <v>12</v>
      </c>
      <c r="D26" s="105" t="s">
        <v>250</v>
      </c>
      <c r="E26" s="105" t="s">
        <v>237</v>
      </c>
      <c r="F26" s="122">
        <f>МЫ!D20</f>
        <v>465000</v>
      </c>
      <c r="G26" s="122">
        <f>МЫ!E20</f>
        <v>465000</v>
      </c>
      <c r="H26" s="122">
        <f>МЫ!F20</f>
        <v>465000</v>
      </c>
      <c r="I26" s="142"/>
      <c r="J26" s="109" t="s">
        <v>40</v>
      </c>
      <c r="K26" s="105" t="s">
        <v>64</v>
      </c>
      <c r="L26" s="105" t="s">
        <v>26</v>
      </c>
      <c r="M26" s="105" t="s">
        <v>12</v>
      </c>
      <c r="N26" s="105" t="s">
        <v>250</v>
      </c>
      <c r="O26" s="105" t="s">
        <v>237</v>
      </c>
      <c r="P26" s="108">
        <f t="shared" si="1"/>
        <v>465</v>
      </c>
      <c r="Q26" s="108">
        <f t="shared" si="1"/>
        <v>465</v>
      </c>
      <c r="R26" s="108">
        <f t="shared" si="1"/>
        <v>465</v>
      </c>
    </row>
    <row r="27" spans="1:21" s="2" customFormat="1" ht="14.25" customHeight="1">
      <c r="A27" s="109" t="s">
        <v>42</v>
      </c>
      <c r="B27" s="105" t="s">
        <v>26</v>
      </c>
      <c r="C27" s="105" t="s">
        <v>12</v>
      </c>
      <c r="D27" s="105" t="s">
        <v>251</v>
      </c>
      <c r="E27" s="105" t="s">
        <v>107</v>
      </c>
      <c r="F27" s="122">
        <f>МЫ!D23</f>
        <v>33000</v>
      </c>
      <c r="G27" s="122">
        <f>МЫ!E23</f>
        <v>33000</v>
      </c>
      <c r="H27" s="122">
        <f>МЫ!F23</f>
        <v>33000</v>
      </c>
      <c r="I27" s="142"/>
      <c r="J27" s="109" t="s">
        <v>42</v>
      </c>
      <c r="K27" s="105" t="s">
        <v>64</v>
      </c>
      <c r="L27" s="105" t="s">
        <v>26</v>
      </c>
      <c r="M27" s="105" t="s">
        <v>12</v>
      </c>
      <c r="N27" s="105" t="s">
        <v>251</v>
      </c>
      <c r="O27" s="105" t="s">
        <v>107</v>
      </c>
      <c r="P27" s="108">
        <f t="shared" si="1"/>
        <v>33</v>
      </c>
      <c r="Q27" s="108">
        <f t="shared" si="1"/>
        <v>33</v>
      </c>
      <c r="R27" s="108">
        <f t="shared" si="1"/>
        <v>33</v>
      </c>
      <c r="S27" s="13"/>
      <c r="T27" s="13"/>
      <c r="U27" s="13"/>
    </row>
    <row r="28" spans="1:18" s="2" customFormat="1" ht="31.5">
      <c r="A28" s="109" t="s">
        <v>441</v>
      </c>
      <c r="B28" s="105" t="s">
        <v>26</v>
      </c>
      <c r="C28" s="105" t="s">
        <v>12</v>
      </c>
      <c r="D28" s="105" t="s">
        <v>252</v>
      </c>
      <c r="E28" s="105" t="s">
        <v>109</v>
      </c>
      <c r="F28" s="122">
        <f>МЫ!D24</f>
        <v>114000</v>
      </c>
      <c r="G28" s="122">
        <f>МЫ!E24</f>
        <v>114000</v>
      </c>
      <c r="H28" s="122">
        <f>МЫ!F24</f>
        <v>114000</v>
      </c>
      <c r="I28" s="142"/>
      <c r="J28" s="109" t="s">
        <v>303</v>
      </c>
      <c r="K28" s="105" t="s">
        <v>64</v>
      </c>
      <c r="L28" s="105" t="s">
        <v>26</v>
      </c>
      <c r="M28" s="105" t="s">
        <v>12</v>
      </c>
      <c r="N28" s="105" t="s">
        <v>252</v>
      </c>
      <c r="O28" s="105" t="s">
        <v>109</v>
      </c>
      <c r="P28" s="108">
        <f t="shared" si="1"/>
        <v>114</v>
      </c>
      <c r="Q28" s="108">
        <f>G28/1000</f>
        <v>114</v>
      </c>
      <c r="R28" s="108">
        <f>H28/1000</f>
        <v>114</v>
      </c>
    </row>
    <row r="29" spans="1:18" s="2" customFormat="1" ht="14.25" customHeight="1">
      <c r="A29" s="109" t="s">
        <v>43</v>
      </c>
      <c r="B29" s="105" t="s">
        <v>26</v>
      </c>
      <c r="C29" s="105" t="s">
        <v>12</v>
      </c>
      <c r="D29" s="105" t="s">
        <v>252</v>
      </c>
      <c r="E29" s="105" t="s">
        <v>107</v>
      </c>
      <c r="F29" s="122">
        <f>МЫ!D25</f>
        <v>445000</v>
      </c>
      <c r="G29" s="122">
        <f>МЫ!E25</f>
        <v>445000</v>
      </c>
      <c r="H29" s="122">
        <f>МЫ!F25</f>
        <v>445000</v>
      </c>
      <c r="I29" s="142"/>
      <c r="J29" s="109" t="s">
        <v>43</v>
      </c>
      <c r="K29" s="105" t="s">
        <v>64</v>
      </c>
      <c r="L29" s="105" t="s">
        <v>26</v>
      </c>
      <c r="M29" s="105" t="s">
        <v>12</v>
      </c>
      <c r="N29" s="105" t="s">
        <v>252</v>
      </c>
      <c r="O29" s="105" t="s">
        <v>107</v>
      </c>
      <c r="P29" s="108">
        <f t="shared" si="1"/>
        <v>445</v>
      </c>
      <c r="Q29" s="108">
        <f>G29/1000</f>
        <v>445</v>
      </c>
      <c r="R29" s="108">
        <f>H29/1000</f>
        <v>445</v>
      </c>
    </row>
    <row r="30" spans="1:18" s="2" customFormat="1" ht="14.25" customHeight="1">
      <c r="A30" s="109" t="s">
        <v>615</v>
      </c>
      <c r="B30" s="105" t="s">
        <v>26</v>
      </c>
      <c r="C30" s="105" t="s">
        <v>12</v>
      </c>
      <c r="D30" s="105" t="s">
        <v>289</v>
      </c>
      <c r="E30" s="105" t="s">
        <v>616</v>
      </c>
      <c r="F30" s="122"/>
      <c r="G30" s="122"/>
      <c r="H30" s="122"/>
      <c r="I30" s="142"/>
      <c r="J30" s="109" t="s">
        <v>615</v>
      </c>
      <c r="K30" s="105" t="s">
        <v>64</v>
      </c>
      <c r="L30" s="105" t="s">
        <v>26</v>
      </c>
      <c r="M30" s="105" t="s">
        <v>12</v>
      </c>
      <c r="N30" s="105" t="s">
        <v>617</v>
      </c>
      <c r="O30" s="105" t="s">
        <v>616</v>
      </c>
      <c r="P30" s="108">
        <f t="shared" si="1"/>
        <v>0</v>
      </c>
      <c r="Q30" s="108"/>
      <c r="R30" s="108"/>
    </row>
    <row r="31" spans="1:18" s="150" customFormat="1" ht="15.75">
      <c r="A31" s="109" t="s">
        <v>323</v>
      </c>
      <c r="B31" s="105" t="s">
        <v>26</v>
      </c>
      <c r="C31" s="105" t="s">
        <v>12</v>
      </c>
      <c r="D31" s="105" t="s">
        <v>289</v>
      </c>
      <c r="E31" s="105" t="s">
        <v>124</v>
      </c>
      <c r="F31" s="122">
        <f>15000</f>
        <v>15000</v>
      </c>
      <c r="G31" s="122">
        <f>МЫ!E26</f>
        <v>15000</v>
      </c>
      <c r="H31" s="122">
        <f>МЫ!F26</f>
        <v>15000</v>
      </c>
      <c r="I31" s="132"/>
      <c r="J31" s="109" t="s">
        <v>323</v>
      </c>
      <c r="K31" s="105" t="s">
        <v>64</v>
      </c>
      <c r="L31" s="105" t="s">
        <v>26</v>
      </c>
      <c r="M31" s="105" t="s">
        <v>12</v>
      </c>
      <c r="N31" s="105" t="s">
        <v>290</v>
      </c>
      <c r="O31" s="105" t="s">
        <v>158</v>
      </c>
      <c r="P31" s="106">
        <f t="shared" si="1"/>
        <v>15</v>
      </c>
      <c r="Q31" s="106">
        <f t="shared" si="1"/>
        <v>15</v>
      </c>
      <c r="R31" s="106">
        <f t="shared" si="1"/>
        <v>15</v>
      </c>
    </row>
    <row r="32" spans="1:18" s="150" customFormat="1" ht="42.75" customHeight="1">
      <c r="A32" s="109" t="s">
        <v>607</v>
      </c>
      <c r="B32" s="105" t="s">
        <v>26</v>
      </c>
      <c r="C32" s="105" t="s">
        <v>12</v>
      </c>
      <c r="D32" s="105" t="s">
        <v>290</v>
      </c>
      <c r="E32" s="105" t="s">
        <v>158</v>
      </c>
      <c r="F32" s="122"/>
      <c r="G32" s="122"/>
      <c r="H32" s="122"/>
      <c r="I32" s="132"/>
      <c r="J32" s="109" t="s">
        <v>607</v>
      </c>
      <c r="K32" s="105" t="s">
        <v>64</v>
      </c>
      <c r="L32" s="105" t="s">
        <v>26</v>
      </c>
      <c r="M32" s="105" t="s">
        <v>12</v>
      </c>
      <c r="N32" s="105" t="s">
        <v>290</v>
      </c>
      <c r="O32" s="105" t="s">
        <v>158</v>
      </c>
      <c r="P32" s="106"/>
      <c r="Q32" s="106"/>
      <c r="R32" s="106"/>
    </row>
    <row r="33" spans="1:18" s="150" customFormat="1" ht="31.5">
      <c r="A33" s="109" t="s">
        <v>324</v>
      </c>
      <c r="B33" s="105" t="s">
        <v>26</v>
      </c>
      <c r="C33" s="105" t="s">
        <v>12</v>
      </c>
      <c r="D33" s="105" t="s">
        <v>288</v>
      </c>
      <c r="E33" s="105" t="s">
        <v>158</v>
      </c>
      <c r="F33" s="122">
        <f>МЫ!D27</f>
        <v>5000</v>
      </c>
      <c r="G33" s="122">
        <f>МЫ!E27</f>
        <v>5000</v>
      </c>
      <c r="H33" s="122">
        <f>МЫ!F27</f>
        <v>5000</v>
      </c>
      <c r="I33" s="132"/>
      <c r="J33" s="109" t="s">
        <v>324</v>
      </c>
      <c r="K33" s="105" t="s">
        <v>64</v>
      </c>
      <c r="L33" s="105" t="s">
        <v>26</v>
      </c>
      <c r="M33" s="105" t="s">
        <v>12</v>
      </c>
      <c r="N33" s="105" t="s">
        <v>288</v>
      </c>
      <c r="O33" s="105" t="s">
        <v>158</v>
      </c>
      <c r="P33" s="106">
        <f aca="true" t="shared" si="2" ref="P33:R34">F33/1000</f>
        <v>5</v>
      </c>
      <c r="Q33" s="106">
        <f t="shared" si="2"/>
        <v>5</v>
      </c>
      <c r="R33" s="106">
        <f t="shared" si="2"/>
        <v>5</v>
      </c>
    </row>
    <row r="34" spans="1:18" s="2" customFormat="1" ht="29.25" customHeight="1">
      <c r="A34" s="60" t="s">
        <v>331</v>
      </c>
      <c r="B34" s="105" t="s">
        <v>26</v>
      </c>
      <c r="C34" s="105" t="s">
        <v>12</v>
      </c>
      <c r="D34" s="105" t="s">
        <v>291</v>
      </c>
      <c r="E34" s="105" t="s">
        <v>107</v>
      </c>
      <c r="F34" s="122">
        <f>МЫ!D28</f>
        <v>210000</v>
      </c>
      <c r="G34" s="122">
        <f>МЫ!E28</f>
        <v>210000</v>
      </c>
      <c r="H34" s="122">
        <f>МЫ!F28</f>
        <v>210000</v>
      </c>
      <c r="I34" s="142"/>
      <c r="J34" s="109" t="s">
        <v>50</v>
      </c>
      <c r="K34" s="105" t="s">
        <v>64</v>
      </c>
      <c r="L34" s="105" t="s">
        <v>26</v>
      </c>
      <c r="M34" s="105" t="s">
        <v>12</v>
      </c>
      <c r="N34" s="105" t="s">
        <v>291</v>
      </c>
      <c r="O34" s="105" t="s">
        <v>107</v>
      </c>
      <c r="P34" s="108">
        <f t="shared" si="2"/>
        <v>210</v>
      </c>
      <c r="Q34" s="108">
        <f t="shared" si="2"/>
        <v>210</v>
      </c>
      <c r="R34" s="108">
        <f t="shared" si="2"/>
        <v>210</v>
      </c>
    </row>
    <row r="35" spans="1:18" s="2" customFormat="1" ht="31.5">
      <c r="A35" s="109" t="s">
        <v>330</v>
      </c>
      <c r="B35" s="105" t="s">
        <v>26</v>
      </c>
      <c r="C35" s="105" t="s">
        <v>12</v>
      </c>
      <c r="D35" s="105" t="s">
        <v>292</v>
      </c>
      <c r="E35" s="105" t="s">
        <v>107</v>
      </c>
      <c r="F35" s="122">
        <f>МЫ!D29</f>
        <v>125000</v>
      </c>
      <c r="G35" s="122">
        <f>МЫ!E29</f>
        <v>125000</v>
      </c>
      <c r="H35" s="122">
        <f>МЫ!F29</f>
        <v>125000</v>
      </c>
      <c r="I35" s="142"/>
      <c r="J35" s="109" t="s">
        <v>50</v>
      </c>
      <c r="K35" s="105" t="s">
        <v>64</v>
      </c>
      <c r="L35" s="105" t="s">
        <v>26</v>
      </c>
      <c r="M35" s="105" t="s">
        <v>12</v>
      </c>
      <c r="N35" s="105" t="s">
        <v>292</v>
      </c>
      <c r="O35" s="105" t="s">
        <v>107</v>
      </c>
      <c r="P35" s="108">
        <f t="shared" si="1"/>
        <v>125</v>
      </c>
      <c r="Q35" s="108">
        <f t="shared" si="1"/>
        <v>125</v>
      </c>
      <c r="R35" s="108">
        <f t="shared" si="1"/>
        <v>125</v>
      </c>
    </row>
    <row r="36" spans="1:18" s="4" customFormat="1" ht="30" customHeight="1" hidden="1">
      <c r="A36" s="107" t="s">
        <v>18</v>
      </c>
      <c r="B36" s="105" t="s">
        <v>26</v>
      </c>
      <c r="C36" s="105" t="s">
        <v>14</v>
      </c>
      <c r="D36" s="105"/>
      <c r="E36" s="105" t="s">
        <v>55</v>
      </c>
      <c r="F36" s="69">
        <f>SUM(F18:F35)</f>
        <v>22911400</v>
      </c>
      <c r="G36" s="69"/>
      <c r="H36" s="69"/>
      <c r="I36" s="132"/>
      <c r="J36" s="107" t="s">
        <v>18</v>
      </c>
      <c r="K36" s="104" t="s">
        <v>64</v>
      </c>
      <c r="L36" s="105" t="s">
        <v>26</v>
      </c>
      <c r="M36" s="105" t="s">
        <v>14</v>
      </c>
      <c r="N36" s="105"/>
      <c r="O36" s="105" t="s">
        <v>55</v>
      </c>
      <c r="P36" s="108">
        <f t="shared" si="1"/>
        <v>22911.4</v>
      </c>
      <c r="Q36" s="108">
        <f t="shared" si="1"/>
        <v>0</v>
      </c>
      <c r="R36" s="108">
        <f t="shared" si="1"/>
        <v>0</v>
      </c>
    </row>
    <row r="37" spans="1:18" ht="15.75" customHeight="1" hidden="1">
      <c r="A37" s="107" t="s">
        <v>19</v>
      </c>
      <c r="B37" s="105" t="s">
        <v>26</v>
      </c>
      <c r="C37" s="105" t="s">
        <v>14</v>
      </c>
      <c r="D37" s="105" t="s">
        <v>3</v>
      </c>
      <c r="E37" s="105"/>
      <c r="F37" s="69"/>
      <c r="G37" s="69"/>
      <c r="H37" s="69"/>
      <c r="J37" s="107" t="s">
        <v>19</v>
      </c>
      <c r="K37" s="104" t="s">
        <v>64</v>
      </c>
      <c r="L37" s="105" t="s">
        <v>26</v>
      </c>
      <c r="M37" s="105" t="s">
        <v>14</v>
      </c>
      <c r="N37" s="105" t="s">
        <v>3</v>
      </c>
      <c r="O37" s="105"/>
      <c r="P37" s="108">
        <f t="shared" si="1"/>
        <v>0</v>
      </c>
      <c r="Q37" s="108">
        <f t="shared" si="1"/>
        <v>0</v>
      </c>
      <c r="R37" s="108">
        <f t="shared" si="1"/>
        <v>0</v>
      </c>
    </row>
    <row r="38" spans="1:18" s="2" customFormat="1" ht="14.25" customHeight="1" hidden="1">
      <c r="A38" s="107" t="s">
        <v>4</v>
      </c>
      <c r="B38" s="105" t="s">
        <v>26</v>
      </c>
      <c r="C38" s="105" t="s">
        <v>14</v>
      </c>
      <c r="D38" s="105" t="s">
        <v>3</v>
      </c>
      <c r="E38" s="105" t="s">
        <v>5</v>
      </c>
      <c r="F38" s="69"/>
      <c r="G38" s="69"/>
      <c r="H38" s="69"/>
      <c r="I38" s="142"/>
      <c r="J38" s="107" t="s">
        <v>4</v>
      </c>
      <c r="K38" s="107"/>
      <c r="L38" s="105" t="s">
        <v>26</v>
      </c>
      <c r="M38" s="105" t="s">
        <v>14</v>
      </c>
      <c r="N38" s="105" t="s">
        <v>3</v>
      </c>
      <c r="O38" s="105" t="s">
        <v>5</v>
      </c>
      <c r="P38" s="108">
        <f t="shared" si="1"/>
        <v>0</v>
      </c>
      <c r="Q38" s="108">
        <f t="shared" si="1"/>
        <v>0</v>
      </c>
      <c r="R38" s="108">
        <f t="shared" si="1"/>
        <v>0</v>
      </c>
    </row>
    <row r="39" spans="1:18" ht="14.25" customHeight="1" hidden="1">
      <c r="A39" s="109" t="s">
        <v>31</v>
      </c>
      <c r="B39" s="105" t="s">
        <v>26</v>
      </c>
      <c r="C39" s="105" t="s">
        <v>14</v>
      </c>
      <c r="D39" s="105" t="s">
        <v>3</v>
      </c>
      <c r="E39" s="105" t="s">
        <v>5</v>
      </c>
      <c r="F39" s="69"/>
      <c r="G39" s="69"/>
      <c r="H39" s="69"/>
      <c r="J39" s="109" t="s">
        <v>31</v>
      </c>
      <c r="K39" s="143"/>
      <c r="L39" s="105" t="s">
        <v>26</v>
      </c>
      <c r="M39" s="105" t="s">
        <v>14</v>
      </c>
      <c r="N39" s="105" t="s">
        <v>3</v>
      </c>
      <c r="O39" s="105" t="s">
        <v>5</v>
      </c>
      <c r="P39" s="108">
        <f t="shared" si="1"/>
        <v>0</v>
      </c>
      <c r="Q39" s="108">
        <f t="shared" si="1"/>
        <v>0</v>
      </c>
      <c r="R39" s="108">
        <f t="shared" si="1"/>
        <v>0</v>
      </c>
    </row>
    <row r="40" spans="1:18" ht="14.25" customHeight="1" hidden="1">
      <c r="A40" s="109" t="s">
        <v>32</v>
      </c>
      <c r="B40" s="105" t="s">
        <v>26</v>
      </c>
      <c r="C40" s="105" t="s">
        <v>14</v>
      </c>
      <c r="D40" s="105" t="s">
        <v>3</v>
      </c>
      <c r="E40" s="105" t="s">
        <v>5</v>
      </c>
      <c r="F40" s="69"/>
      <c r="G40" s="69"/>
      <c r="H40" s="69"/>
      <c r="J40" s="109" t="s">
        <v>32</v>
      </c>
      <c r="K40" s="143"/>
      <c r="L40" s="105" t="s">
        <v>26</v>
      </c>
      <c r="M40" s="105" t="s">
        <v>14</v>
      </c>
      <c r="N40" s="105" t="s">
        <v>3</v>
      </c>
      <c r="O40" s="105" t="s">
        <v>5</v>
      </c>
      <c r="P40" s="108">
        <f t="shared" si="1"/>
        <v>0</v>
      </c>
      <c r="Q40" s="108">
        <f t="shared" si="1"/>
        <v>0</v>
      </c>
      <c r="R40" s="108">
        <f t="shared" si="1"/>
        <v>0</v>
      </c>
    </row>
    <row r="41" spans="1:18" ht="14.25" customHeight="1" hidden="1">
      <c r="A41" s="109" t="s">
        <v>33</v>
      </c>
      <c r="B41" s="105" t="s">
        <v>26</v>
      </c>
      <c r="C41" s="105" t="s">
        <v>14</v>
      </c>
      <c r="D41" s="105" t="s">
        <v>3</v>
      </c>
      <c r="E41" s="105" t="s">
        <v>5</v>
      </c>
      <c r="F41" s="69"/>
      <c r="G41" s="69"/>
      <c r="H41" s="69"/>
      <c r="J41" s="109" t="s">
        <v>33</v>
      </c>
      <c r="K41" s="143"/>
      <c r="L41" s="105" t="s">
        <v>26</v>
      </c>
      <c r="M41" s="105" t="s">
        <v>14</v>
      </c>
      <c r="N41" s="105" t="s">
        <v>3</v>
      </c>
      <c r="O41" s="105" t="s">
        <v>5</v>
      </c>
      <c r="P41" s="108">
        <f t="shared" si="1"/>
        <v>0</v>
      </c>
      <c r="Q41" s="108">
        <f t="shared" si="1"/>
        <v>0</v>
      </c>
      <c r="R41" s="108">
        <f t="shared" si="1"/>
        <v>0</v>
      </c>
    </row>
    <row r="42" spans="1:18" ht="14.25" customHeight="1" hidden="1">
      <c r="A42" s="109" t="s">
        <v>34</v>
      </c>
      <c r="B42" s="105" t="s">
        <v>26</v>
      </c>
      <c r="C42" s="105" t="s">
        <v>14</v>
      </c>
      <c r="D42" s="105" t="s">
        <v>3</v>
      </c>
      <c r="E42" s="105" t="s">
        <v>5</v>
      </c>
      <c r="F42" s="69"/>
      <c r="G42" s="69"/>
      <c r="H42" s="69"/>
      <c r="J42" s="109" t="s">
        <v>34</v>
      </c>
      <c r="K42" s="143"/>
      <c r="L42" s="105" t="s">
        <v>26</v>
      </c>
      <c r="M42" s="105" t="s">
        <v>14</v>
      </c>
      <c r="N42" s="105" t="s">
        <v>3</v>
      </c>
      <c r="O42" s="105" t="s">
        <v>5</v>
      </c>
      <c r="P42" s="108">
        <f t="shared" si="1"/>
        <v>0</v>
      </c>
      <c r="Q42" s="108">
        <f t="shared" si="1"/>
        <v>0</v>
      </c>
      <c r="R42" s="108">
        <f t="shared" si="1"/>
        <v>0</v>
      </c>
    </row>
    <row r="43" spans="1:18" ht="14.25" customHeight="1" hidden="1">
      <c r="A43" s="109" t="s">
        <v>37</v>
      </c>
      <c r="B43" s="105" t="s">
        <v>26</v>
      </c>
      <c r="C43" s="105" t="s">
        <v>14</v>
      </c>
      <c r="D43" s="105" t="s">
        <v>3</v>
      </c>
      <c r="E43" s="105" t="s">
        <v>5</v>
      </c>
      <c r="F43" s="69"/>
      <c r="G43" s="69"/>
      <c r="H43" s="69"/>
      <c r="J43" s="109" t="s">
        <v>37</v>
      </c>
      <c r="K43" s="143"/>
      <c r="L43" s="105" t="s">
        <v>26</v>
      </c>
      <c r="M43" s="105" t="s">
        <v>14</v>
      </c>
      <c r="N43" s="105" t="s">
        <v>3</v>
      </c>
      <c r="O43" s="105" t="s">
        <v>5</v>
      </c>
      <c r="P43" s="108">
        <f t="shared" si="1"/>
        <v>0</v>
      </c>
      <c r="Q43" s="108">
        <f t="shared" si="1"/>
        <v>0</v>
      </c>
      <c r="R43" s="108">
        <f t="shared" si="1"/>
        <v>0</v>
      </c>
    </row>
    <row r="44" spans="1:18" ht="14.25" customHeight="1" hidden="1">
      <c r="A44" s="109" t="s">
        <v>38</v>
      </c>
      <c r="B44" s="105" t="s">
        <v>26</v>
      </c>
      <c r="C44" s="105" t="s">
        <v>14</v>
      </c>
      <c r="D44" s="105" t="s">
        <v>3</v>
      </c>
      <c r="E44" s="105" t="s">
        <v>5</v>
      </c>
      <c r="F44" s="69"/>
      <c r="G44" s="69"/>
      <c r="H44" s="69"/>
      <c r="J44" s="109" t="s">
        <v>38</v>
      </c>
      <c r="K44" s="143"/>
      <c r="L44" s="105" t="s">
        <v>26</v>
      </c>
      <c r="M44" s="105" t="s">
        <v>14</v>
      </c>
      <c r="N44" s="105" t="s">
        <v>3</v>
      </c>
      <c r="O44" s="105" t="s">
        <v>5</v>
      </c>
      <c r="P44" s="108">
        <f t="shared" si="1"/>
        <v>0</v>
      </c>
      <c r="Q44" s="108">
        <f t="shared" si="1"/>
        <v>0</v>
      </c>
      <c r="R44" s="108">
        <f t="shared" si="1"/>
        <v>0</v>
      </c>
    </row>
    <row r="45" spans="1:18" ht="14.25" customHeight="1" hidden="1">
      <c r="A45" s="109" t="s">
        <v>39</v>
      </c>
      <c r="B45" s="105" t="s">
        <v>26</v>
      </c>
      <c r="C45" s="105" t="s">
        <v>14</v>
      </c>
      <c r="D45" s="105" t="s">
        <v>3</v>
      </c>
      <c r="E45" s="105" t="s">
        <v>5</v>
      </c>
      <c r="F45" s="69"/>
      <c r="G45" s="69"/>
      <c r="H45" s="69"/>
      <c r="J45" s="109" t="s">
        <v>39</v>
      </c>
      <c r="K45" s="143"/>
      <c r="L45" s="105" t="s">
        <v>26</v>
      </c>
      <c r="M45" s="105" t="s">
        <v>14</v>
      </c>
      <c r="N45" s="105" t="s">
        <v>3</v>
      </c>
      <c r="O45" s="105" t="s">
        <v>5</v>
      </c>
      <c r="P45" s="108">
        <f t="shared" si="1"/>
        <v>0</v>
      </c>
      <c r="Q45" s="108">
        <f t="shared" si="1"/>
        <v>0</v>
      </c>
      <c r="R45" s="108">
        <f t="shared" si="1"/>
        <v>0</v>
      </c>
    </row>
    <row r="46" spans="1:18" ht="14.25" customHeight="1" hidden="1">
      <c r="A46" s="109" t="s">
        <v>40</v>
      </c>
      <c r="B46" s="105" t="s">
        <v>26</v>
      </c>
      <c r="C46" s="105" t="s">
        <v>14</v>
      </c>
      <c r="D46" s="105" t="s">
        <v>3</v>
      </c>
      <c r="E46" s="105" t="s">
        <v>5</v>
      </c>
      <c r="F46" s="69"/>
      <c r="G46" s="69"/>
      <c r="H46" s="69"/>
      <c r="J46" s="109" t="s">
        <v>40</v>
      </c>
      <c r="K46" s="143"/>
      <c r="L46" s="105" t="s">
        <v>26</v>
      </c>
      <c r="M46" s="105" t="s">
        <v>14</v>
      </c>
      <c r="N46" s="105" t="s">
        <v>3</v>
      </c>
      <c r="O46" s="105" t="s">
        <v>5</v>
      </c>
      <c r="P46" s="108">
        <f t="shared" si="1"/>
        <v>0</v>
      </c>
      <c r="Q46" s="108">
        <f t="shared" si="1"/>
        <v>0</v>
      </c>
      <c r="R46" s="108">
        <f t="shared" si="1"/>
        <v>0</v>
      </c>
    </row>
    <row r="47" spans="1:18" ht="14.25" customHeight="1" hidden="1">
      <c r="A47" s="109" t="s">
        <v>41</v>
      </c>
      <c r="B47" s="105" t="s">
        <v>26</v>
      </c>
      <c r="C47" s="105" t="s">
        <v>14</v>
      </c>
      <c r="D47" s="105" t="s">
        <v>3</v>
      </c>
      <c r="E47" s="105" t="s">
        <v>5</v>
      </c>
      <c r="F47" s="69"/>
      <c r="G47" s="69"/>
      <c r="H47" s="69"/>
      <c r="J47" s="109" t="s">
        <v>41</v>
      </c>
      <c r="K47" s="143"/>
      <c r="L47" s="105" t="s">
        <v>26</v>
      </c>
      <c r="M47" s="105" t="s">
        <v>14</v>
      </c>
      <c r="N47" s="105" t="s">
        <v>3</v>
      </c>
      <c r="O47" s="105" t="s">
        <v>5</v>
      </c>
      <c r="P47" s="108">
        <f t="shared" si="1"/>
        <v>0</v>
      </c>
      <c r="Q47" s="108">
        <f t="shared" si="1"/>
        <v>0</v>
      </c>
      <c r="R47" s="108">
        <f t="shared" si="1"/>
        <v>0</v>
      </c>
    </row>
    <row r="48" spans="1:18" ht="14.25" customHeight="1" hidden="1">
      <c r="A48" s="109" t="s">
        <v>42</v>
      </c>
      <c r="B48" s="105" t="s">
        <v>26</v>
      </c>
      <c r="C48" s="105" t="s">
        <v>14</v>
      </c>
      <c r="D48" s="105" t="s">
        <v>3</v>
      </c>
      <c r="E48" s="105" t="s">
        <v>5</v>
      </c>
      <c r="F48" s="69"/>
      <c r="G48" s="69"/>
      <c r="H48" s="69"/>
      <c r="J48" s="109" t="s">
        <v>42</v>
      </c>
      <c r="K48" s="143"/>
      <c r="L48" s="105" t="s">
        <v>26</v>
      </c>
      <c r="M48" s="105" t="s">
        <v>14</v>
      </c>
      <c r="N48" s="105" t="s">
        <v>3</v>
      </c>
      <c r="O48" s="105" t="s">
        <v>5</v>
      </c>
      <c r="P48" s="108">
        <f t="shared" si="1"/>
        <v>0</v>
      </c>
      <c r="Q48" s="108">
        <f t="shared" si="1"/>
        <v>0</v>
      </c>
      <c r="R48" s="108">
        <f t="shared" si="1"/>
        <v>0</v>
      </c>
    </row>
    <row r="49" spans="1:18" ht="14.25" customHeight="1" hidden="1">
      <c r="A49" s="109" t="s">
        <v>43</v>
      </c>
      <c r="B49" s="105" t="s">
        <v>26</v>
      </c>
      <c r="C49" s="105" t="s">
        <v>14</v>
      </c>
      <c r="D49" s="105" t="s">
        <v>3</v>
      </c>
      <c r="E49" s="105" t="s">
        <v>5</v>
      </c>
      <c r="F49" s="69"/>
      <c r="G49" s="69"/>
      <c r="H49" s="69"/>
      <c r="J49" s="109" t="s">
        <v>43</v>
      </c>
      <c r="K49" s="143"/>
      <c r="L49" s="105" t="s">
        <v>26</v>
      </c>
      <c r="M49" s="105" t="s">
        <v>14</v>
      </c>
      <c r="N49" s="105" t="s">
        <v>3</v>
      </c>
      <c r="O49" s="105" t="s">
        <v>5</v>
      </c>
      <c r="P49" s="108">
        <f t="shared" si="1"/>
        <v>0</v>
      </c>
      <c r="Q49" s="108">
        <f t="shared" si="1"/>
        <v>0</v>
      </c>
      <c r="R49" s="108">
        <f t="shared" si="1"/>
        <v>0</v>
      </c>
    </row>
    <row r="50" spans="1:18" ht="14.25" customHeight="1" hidden="1">
      <c r="A50" s="109" t="s">
        <v>35</v>
      </c>
      <c r="B50" s="105" t="s">
        <v>26</v>
      </c>
      <c r="C50" s="105" t="s">
        <v>14</v>
      </c>
      <c r="D50" s="105" t="s">
        <v>3</v>
      </c>
      <c r="E50" s="105" t="s">
        <v>5</v>
      </c>
      <c r="F50" s="69"/>
      <c r="G50" s="69"/>
      <c r="H50" s="69"/>
      <c r="J50" s="109" t="s">
        <v>35</v>
      </c>
      <c r="K50" s="109"/>
      <c r="L50" s="105" t="s">
        <v>26</v>
      </c>
      <c r="M50" s="105" t="s">
        <v>14</v>
      </c>
      <c r="N50" s="105" t="s">
        <v>3</v>
      </c>
      <c r="O50" s="105" t="s">
        <v>5</v>
      </c>
      <c r="P50" s="108">
        <f t="shared" si="1"/>
        <v>0</v>
      </c>
      <c r="Q50" s="108">
        <f t="shared" si="1"/>
        <v>0</v>
      </c>
      <c r="R50" s="108">
        <f t="shared" si="1"/>
        <v>0</v>
      </c>
    </row>
    <row r="51" spans="1:18" ht="14.25" customHeight="1" hidden="1">
      <c r="A51" s="109" t="s">
        <v>44</v>
      </c>
      <c r="B51" s="105" t="s">
        <v>26</v>
      </c>
      <c r="C51" s="105" t="s">
        <v>14</v>
      </c>
      <c r="D51" s="105" t="s">
        <v>3</v>
      </c>
      <c r="E51" s="105" t="s">
        <v>5</v>
      </c>
      <c r="F51" s="69"/>
      <c r="G51" s="69"/>
      <c r="H51" s="69"/>
      <c r="J51" s="109" t="s">
        <v>44</v>
      </c>
      <c r="K51" s="109"/>
      <c r="L51" s="105" t="s">
        <v>26</v>
      </c>
      <c r="M51" s="105" t="s">
        <v>14</v>
      </c>
      <c r="N51" s="105" t="s">
        <v>3</v>
      </c>
      <c r="O51" s="105" t="s">
        <v>5</v>
      </c>
      <c r="P51" s="108">
        <f t="shared" si="1"/>
        <v>0</v>
      </c>
      <c r="Q51" s="108">
        <f t="shared" si="1"/>
        <v>0</v>
      </c>
      <c r="R51" s="108">
        <f t="shared" si="1"/>
        <v>0</v>
      </c>
    </row>
    <row r="52" spans="1:18" ht="14.25" customHeight="1" hidden="1">
      <c r="A52" s="109" t="s">
        <v>36</v>
      </c>
      <c r="B52" s="105" t="s">
        <v>26</v>
      </c>
      <c r="C52" s="105" t="s">
        <v>14</v>
      </c>
      <c r="D52" s="105" t="s">
        <v>3</v>
      </c>
      <c r="E52" s="105" t="s">
        <v>5</v>
      </c>
      <c r="F52" s="69"/>
      <c r="G52" s="69"/>
      <c r="H52" s="69"/>
      <c r="J52" s="109" t="s">
        <v>36</v>
      </c>
      <c r="K52" s="109"/>
      <c r="L52" s="105" t="s">
        <v>26</v>
      </c>
      <c r="M52" s="105" t="s">
        <v>14</v>
      </c>
      <c r="N52" s="105" t="s">
        <v>3</v>
      </c>
      <c r="O52" s="105" t="s">
        <v>5</v>
      </c>
      <c r="P52" s="108">
        <f t="shared" si="1"/>
        <v>0</v>
      </c>
      <c r="Q52" s="108">
        <f t="shared" si="1"/>
        <v>0</v>
      </c>
      <c r="R52" s="108">
        <f t="shared" si="1"/>
        <v>0</v>
      </c>
    </row>
    <row r="53" spans="1:18" ht="25.5" customHeight="1" hidden="1">
      <c r="A53" s="109" t="s">
        <v>45</v>
      </c>
      <c r="B53" s="105" t="s">
        <v>26</v>
      </c>
      <c r="C53" s="105" t="s">
        <v>14</v>
      </c>
      <c r="D53" s="105" t="s">
        <v>3</v>
      </c>
      <c r="E53" s="105" t="s">
        <v>5</v>
      </c>
      <c r="F53" s="69"/>
      <c r="G53" s="69"/>
      <c r="H53" s="69"/>
      <c r="J53" s="109" t="s">
        <v>45</v>
      </c>
      <c r="K53" s="109"/>
      <c r="L53" s="105" t="s">
        <v>26</v>
      </c>
      <c r="M53" s="105" t="s">
        <v>14</v>
      </c>
      <c r="N53" s="105" t="s">
        <v>3</v>
      </c>
      <c r="O53" s="105" t="s">
        <v>5</v>
      </c>
      <c r="P53" s="108">
        <f t="shared" si="1"/>
        <v>0</v>
      </c>
      <c r="Q53" s="108">
        <f t="shared" si="1"/>
        <v>0</v>
      </c>
      <c r="R53" s="108">
        <f t="shared" si="1"/>
        <v>0</v>
      </c>
    </row>
    <row r="54" spans="1:18" ht="14.25" customHeight="1" hidden="1">
      <c r="A54" s="109" t="s">
        <v>46</v>
      </c>
      <c r="B54" s="105" t="s">
        <v>26</v>
      </c>
      <c r="C54" s="105" t="s">
        <v>14</v>
      </c>
      <c r="D54" s="105" t="s">
        <v>3</v>
      </c>
      <c r="E54" s="105" t="s">
        <v>5</v>
      </c>
      <c r="F54" s="69"/>
      <c r="G54" s="69"/>
      <c r="H54" s="69"/>
      <c r="J54" s="109" t="s">
        <v>46</v>
      </c>
      <c r="K54" s="109"/>
      <c r="L54" s="105" t="s">
        <v>26</v>
      </c>
      <c r="M54" s="105" t="s">
        <v>14</v>
      </c>
      <c r="N54" s="105" t="s">
        <v>3</v>
      </c>
      <c r="O54" s="105" t="s">
        <v>5</v>
      </c>
      <c r="P54" s="108">
        <f t="shared" si="1"/>
        <v>0</v>
      </c>
      <c r="Q54" s="108">
        <f t="shared" si="1"/>
        <v>0</v>
      </c>
      <c r="R54" s="108">
        <f t="shared" si="1"/>
        <v>0</v>
      </c>
    </row>
    <row r="55" spans="1:18" ht="14.25" customHeight="1" hidden="1">
      <c r="A55" s="109" t="s">
        <v>47</v>
      </c>
      <c r="B55" s="105" t="s">
        <v>26</v>
      </c>
      <c r="C55" s="105" t="s">
        <v>14</v>
      </c>
      <c r="D55" s="105" t="s">
        <v>3</v>
      </c>
      <c r="E55" s="105" t="s">
        <v>5</v>
      </c>
      <c r="F55" s="69"/>
      <c r="G55" s="69"/>
      <c r="H55" s="69"/>
      <c r="J55" s="109" t="s">
        <v>47</v>
      </c>
      <c r="K55" s="109"/>
      <c r="L55" s="105" t="s">
        <v>26</v>
      </c>
      <c r="M55" s="105" t="s">
        <v>14</v>
      </c>
      <c r="N55" s="105" t="s">
        <v>3</v>
      </c>
      <c r="O55" s="105" t="s">
        <v>5</v>
      </c>
      <c r="P55" s="108">
        <f t="shared" si="1"/>
        <v>0</v>
      </c>
      <c r="Q55" s="108">
        <f t="shared" si="1"/>
        <v>0</v>
      </c>
      <c r="R55" s="108">
        <f t="shared" si="1"/>
        <v>0</v>
      </c>
    </row>
    <row r="56" spans="1:18" ht="14.25" customHeight="1" hidden="1">
      <c r="A56" s="109" t="s">
        <v>48</v>
      </c>
      <c r="B56" s="105" t="s">
        <v>26</v>
      </c>
      <c r="C56" s="105" t="s">
        <v>14</v>
      </c>
      <c r="D56" s="105" t="s">
        <v>3</v>
      </c>
      <c r="E56" s="105" t="s">
        <v>5</v>
      </c>
      <c r="F56" s="69"/>
      <c r="G56" s="69"/>
      <c r="H56" s="69"/>
      <c r="J56" s="109" t="s">
        <v>48</v>
      </c>
      <c r="K56" s="109"/>
      <c r="L56" s="105" t="s">
        <v>26</v>
      </c>
      <c r="M56" s="105" t="s">
        <v>14</v>
      </c>
      <c r="N56" s="105" t="s">
        <v>3</v>
      </c>
      <c r="O56" s="105" t="s">
        <v>5</v>
      </c>
      <c r="P56" s="108">
        <f t="shared" si="1"/>
        <v>0</v>
      </c>
      <c r="Q56" s="108">
        <f t="shared" si="1"/>
        <v>0</v>
      </c>
      <c r="R56" s="108">
        <f t="shared" si="1"/>
        <v>0</v>
      </c>
    </row>
    <row r="57" spans="1:18" ht="14.25" customHeight="1" hidden="1">
      <c r="A57" s="109" t="s">
        <v>49</v>
      </c>
      <c r="B57" s="105" t="s">
        <v>26</v>
      </c>
      <c r="C57" s="105" t="s">
        <v>14</v>
      </c>
      <c r="D57" s="105" t="s">
        <v>3</v>
      </c>
      <c r="E57" s="105" t="s">
        <v>5</v>
      </c>
      <c r="F57" s="69"/>
      <c r="G57" s="69"/>
      <c r="H57" s="69"/>
      <c r="J57" s="109" t="s">
        <v>49</v>
      </c>
      <c r="K57" s="109"/>
      <c r="L57" s="105" t="s">
        <v>26</v>
      </c>
      <c r="M57" s="105" t="s">
        <v>14</v>
      </c>
      <c r="N57" s="105" t="s">
        <v>3</v>
      </c>
      <c r="O57" s="105" t="s">
        <v>5</v>
      </c>
      <c r="P57" s="108">
        <f t="shared" si="1"/>
        <v>0</v>
      </c>
      <c r="Q57" s="108">
        <f t="shared" si="1"/>
        <v>0</v>
      </c>
      <c r="R57" s="108">
        <f t="shared" si="1"/>
        <v>0</v>
      </c>
    </row>
    <row r="58" spans="1:18" ht="14.25" customHeight="1" hidden="1">
      <c r="A58" s="109" t="s">
        <v>50</v>
      </c>
      <c r="B58" s="105" t="s">
        <v>26</v>
      </c>
      <c r="C58" s="105" t="s">
        <v>14</v>
      </c>
      <c r="D58" s="105" t="s">
        <v>3</v>
      </c>
      <c r="E58" s="105" t="s">
        <v>5</v>
      </c>
      <c r="F58" s="69"/>
      <c r="G58" s="69"/>
      <c r="H58" s="69"/>
      <c r="J58" s="109" t="s">
        <v>50</v>
      </c>
      <c r="K58" s="109"/>
      <c r="L58" s="105" t="s">
        <v>26</v>
      </c>
      <c r="M58" s="105" t="s">
        <v>14</v>
      </c>
      <c r="N58" s="105" t="s">
        <v>3</v>
      </c>
      <c r="O58" s="105" t="s">
        <v>5</v>
      </c>
      <c r="P58" s="108">
        <f t="shared" si="1"/>
        <v>0</v>
      </c>
      <c r="Q58" s="108">
        <f t="shared" si="1"/>
        <v>0</v>
      </c>
      <c r="R58" s="108">
        <f t="shared" si="1"/>
        <v>0</v>
      </c>
    </row>
    <row r="59" spans="1:18" s="4" customFormat="1" ht="15.75" customHeight="1" hidden="1">
      <c r="A59" s="107" t="s">
        <v>6</v>
      </c>
      <c r="B59" s="105" t="s">
        <v>26</v>
      </c>
      <c r="C59" s="105" t="s">
        <v>16</v>
      </c>
      <c r="D59" s="105"/>
      <c r="E59" s="105"/>
      <c r="F59" s="144"/>
      <c r="G59" s="144"/>
      <c r="H59" s="144"/>
      <c r="I59" s="132"/>
      <c r="J59" s="107" t="s">
        <v>6</v>
      </c>
      <c r="K59" s="107"/>
      <c r="L59" s="105" t="s">
        <v>26</v>
      </c>
      <c r="M59" s="105" t="s">
        <v>16</v>
      </c>
      <c r="N59" s="105"/>
      <c r="O59" s="105"/>
      <c r="P59" s="108">
        <f t="shared" si="1"/>
        <v>0</v>
      </c>
      <c r="Q59" s="108">
        <f t="shared" si="1"/>
        <v>0</v>
      </c>
      <c r="R59" s="108">
        <f t="shared" si="1"/>
        <v>0</v>
      </c>
    </row>
    <row r="60" spans="1:18" s="3" customFormat="1" ht="16.5" customHeight="1" hidden="1">
      <c r="A60" s="107" t="s">
        <v>7</v>
      </c>
      <c r="B60" s="105" t="s">
        <v>26</v>
      </c>
      <c r="C60" s="105" t="s">
        <v>16</v>
      </c>
      <c r="D60" s="105" t="s">
        <v>8</v>
      </c>
      <c r="E60" s="105"/>
      <c r="F60" s="144"/>
      <c r="G60" s="144"/>
      <c r="H60" s="144"/>
      <c r="I60" s="145"/>
      <c r="J60" s="107" t="s">
        <v>7</v>
      </c>
      <c r="K60" s="107"/>
      <c r="L60" s="105" t="s">
        <v>26</v>
      </c>
      <c r="M60" s="105" t="s">
        <v>16</v>
      </c>
      <c r="N60" s="105" t="s">
        <v>8</v>
      </c>
      <c r="O60" s="105"/>
      <c r="P60" s="108">
        <f t="shared" si="1"/>
        <v>0</v>
      </c>
      <c r="Q60" s="108">
        <f t="shared" si="1"/>
        <v>0</v>
      </c>
      <c r="R60" s="108">
        <f t="shared" si="1"/>
        <v>0</v>
      </c>
    </row>
    <row r="61" spans="1:18" s="2" customFormat="1" ht="14.25" customHeight="1" hidden="1">
      <c r="A61" s="107" t="s">
        <v>2</v>
      </c>
      <c r="B61" s="105" t="s">
        <v>26</v>
      </c>
      <c r="C61" s="105" t="s">
        <v>16</v>
      </c>
      <c r="D61" s="105" t="s">
        <v>8</v>
      </c>
      <c r="E61" s="105" t="s">
        <v>0</v>
      </c>
      <c r="F61" s="144"/>
      <c r="G61" s="144"/>
      <c r="H61" s="144"/>
      <c r="I61" s="142"/>
      <c r="J61" s="107" t="s">
        <v>2</v>
      </c>
      <c r="K61" s="107"/>
      <c r="L61" s="105" t="s">
        <v>26</v>
      </c>
      <c r="M61" s="105" t="s">
        <v>16</v>
      </c>
      <c r="N61" s="105" t="s">
        <v>8</v>
      </c>
      <c r="O61" s="105" t="s">
        <v>0</v>
      </c>
      <c r="P61" s="108">
        <f t="shared" si="1"/>
        <v>0</v>
      </c>
      <c r="Q61" s="108">
        <f t="shared" si="1"/>
        <v>0</v>
      </c>
      <c r="R61" s="108">
        <f t="shared" si="1"/>
        <v>0</v>
      </c>
    </row>
    <row r="62" spans="1:18" s="197" customFormat="1" ht="31.5" customHeight="1">
      <c r="A62" s="205" t="s">
        <v>1</v>
      </c>
      <c r="B62" s="196" t="s">
        <v>26</v>
      </c>
      <c r="C62" s="196" t="s">
        <v>104</v>
      </c>
      <c r="D62" s="196" t="s">
        <v>253</v>
      </c>
      <c r="E62" s="196" t="s">
        <v>373</v>
      </c>
      <c r="F62" s="111">
        <f>F63</f>
        <v>10000</v>
      </c>
      <c r="G62" s="111">
        <f>G63</f>
        <v>10000</v>
      </c>
      <c r="H62" s="111">
        <f>H63</f>
        <v>10000</v>
      </c>
      <c r="I62" s="145"/>
      <c r="J62" s="205" t="s">
        <v>1</v>
      </c>
      <c r="K62" s="196" t="s">
        <v>64</v>
      </c>
      <c r="L62" s="196" t="s">
        <v>26</v>
      </c>
      <c r="M62" s="196" t="s">
        <v>104</v>
      </c>
      <c r="N62" s="196" t="s">
        <v>253</v>
      </c>
      <c r="O62" s="196" t="s">
        <v>110</v>
      </c>
      <c r="P62" s="111">
        <f t="shared" si="1"/>
        <v>10</v>
      </c>
      <c r="Q62" s="111">
        <f t="shared" si="1"/>
        <v>10</v>
      </c>
      <c r="R62" s="111">
        <f t="shared" si="1"/>
        <v>10</v>
      </c>
    </row>
    <row r="63" spans="1:18" ht="17.25" customHeight="1">
      <c r="A63" s="109" t="s">
        <v>379</v>
      </c>
      <c r="B63" s="105" t="s">
        <v>26</v>
      </c>
      <c r="C63" s="105" t="s">
        <v>104</v>
      </c>
      <c r="D63" s="105" t="s">
        <v>293</v>
      </c>
      <c r="E63" s="105" t="s">
        <v>110</v>
      </c>
      <c r="F63" s="108">
        <f>МЫ!D32</f>
        <v>10000</v>
      </c>
      <c r="G63" s="108">
        <f>МЫ!E32</f>
        <v>10000</v>
      </c>
      <c r="H63" s="108">
        <f>МЫ!F32</f>
        <v>10000</v>
      </c>
      <c r="J63" s="109" t="s">
        <v>379</v>
      </c>
      <c r="K63" s="105" t="s">
        <v>64</v>
      </c>
      <c r="L63" s="105" t="s">
        <v>26</v>
      </c>
      <c r="M63" s="105" t="s">
        <v>104</v>
      </c>
      <c r="N63" s="105" t="s">
        <v>293</v>
      </c>
      <c r="O63" s="105" t="s">
        <v>110</v>
      </c>
      <c r="P63" s="108">
        <f t="shared" si="1"/>
        <v>10</v>
      </c>
      <c r="Q63" s="108">
        <f t="shared" si="1"/>
        <v>10</v>
      </c>
      <c r="R63" s="108">
        <f t="shared" si="1"/>
        <v>10</v>
      </c>
    </row>
    <row r="64" spans="1:18" s="3" customFormat="1" ht="14.25" customHeight="1">
      <c r="A64" s="198" t="s">
        <v>126</v>
      </c>
      <c r="B64" s="196" t="s">
        <v>26</v>
      </c>
      <c r="C64" s="196" t="s">
        <v>125</v>
      </c>
      <c r="D64" s="196" t="s">
        <v>286</v>
      </c>
      <c r="E64" s="196" t="s">
        <v>107</v>
      </c>
      <c r="F64" s="111">
        <f>F65+F66</f>
        <v>100700</v>
      </c>
      <c r="G64" s="111">
        <f>G65+G66</f>
        <v>50700</v>
      </c>
      <c r="H64" s="111">
        <f>H65+H66</f>
        <v>50700</v>
      </c>
      <c r="I64" s="145"/>
      <c r="J64" s="198" t="s">
        <v>126</v>
      </c>
      <c r="K64" s="196" t="s">
        <v>64</v>
      </c>
      <c r="L64" s="196" t="s">
        <v>26</v>
      </c>
      <c r="M64" s="196" t="s">
        <v>125</v>
      </c>
      <c r="N64" s="196" t="s">
        <v>286</v>
      </c>
      <c r="O64" s="196" t="s">
        <v>107</v>
      </c>
      <c r="P64" s="111">
        <f t="shared" si="1"/>
        <v>100.7</v>
      </c>
      <c r="Q64" s="111">
        <f t="shared" si="1"/>
        <v>50.7</v>
      </c>
      <c r="R64" s="111">
        <f t="shared" si="1"/>
        <v>50.7</v>
      </c>
    </row>
    <row r="65" spans="1:18" s="150" customFormat="1" ht="14.25" customHeight="1">
      <c r="A65" s="109" t="s">
        <v>43</v>
      </c>
      <c r="B65" s="105" t="s">
        <v>26</v>
      </c>
      <c r="C65" s="105" t="s">
        <v>125</v>
      </c>
      <c r="D65" s="105" t="s">
        <v>438</v>
      </c>
      <c r="E65" s="105" t="s">
        <v>107</v>
      </c>
      <c r="F65" s="106">
        <f>МЫ!D33</f>
        <v>100000</v>
      </c>
      <c r="G65" s="106">
        <f>МЫ!E33</f>
        <v>50000</v>
      </c>
      <c r="H65" s="106">
        <f>МЫ!F33</f>
        <v>50000</v>
      </c>
      <c r="I65" s="132"/>
      <c r="J65" s="109" t="s">
        <v>43</v>
      </c>
      <c r="K65" s="105" t="s">
        <v>64</v>
      </c>
      <c r="L65" s="105" t="s">
        <v>26</v>
      </c>
      <c r="M65" s="105" t="s">
        <v>125</v>
      </c>
      <c r="N65" s="105" t="s">
        <v>438</v>
      </c>
      <c r="O65" s="105" t="s">
        <v>107</v>
      </c>
      <c r="P65" s="106">
        <f t="shared" si="1"/>
        <v>100</v>
      </c>
      <c r="Q65" s="106"/>
      <c r="R65" s="106"/>
    </row>
    <row r="66" spans="1:18" ht="141.75">
      <c r="A66" s="212" t="s">
        <v>386</v>
      </c>
      <c r="B66" s="105" t="s">
        <v>26</v>
      </c>
      <c r="C66" s="105" t="s">
        <v>125</v>
      </c>
      <c r="D66" s="105" t="s">
        <v>254</v>
      </c>
      <c r="E66" s="105" t="s">
        <v>107</v>
      </c>
      <c r="F66" s="106">
        <f>МЫ!D34</f>
        <v>700</v>
      </c>
      <c r="G66" s="106">
        <f>МЫ!E34</f>
        <v>700</v>
      </c>
      <c r="H66" s="106">
        <f>МЫ!F34</f>
        <v>700</v>
      </c>
      <c r="J66" s="212" t="s">
        <v>386</v>
      </c>
      <c r="K66" s="105" t="s">
        <v>64</v>
      </c>
      <c r="L66" s="105" t="s">
        <v>26</v>
      </c>
      <c r="M66" s="105" t="s">
        <v>125</v>
      </c>
      <c r="N66" s="105" t="s">
        <v>254</v>
      </c>
      <c r="O66" s="105" t="s">
        <v>107</v>
      </c>
      <c r="P66" s="108">
        <f t="shared" si="1"/>
        <v>0.7</v>
      </c>
      <c r="Q66" s="108">
        <f t="shared" si="1"/>
        <v>0.7</v>
      </c>
      <c r="R66" s="108">
        <f t="shared" si="1"/>
        <v>0.7</v>
      </c>
    </row>
    <row r="67" spans="1:18" s="367" customFormat="1" ht="45" customHeight="1">
      <c r="A67" s="362" t="s">
        <v>228</v>
      </c>
      <c r="B67" s="363" t="s">
        <v>10</v>
      </c>
      <c r="C67" s="363" t="s">
        <v>11</v>
      </c>
      <c r="D67" s="363" t="s">
        <v>287</v>
      </c>
      <c r="E67" s="363" t="s">
        <v>373</v>
      </c>
      <c r="F67" s="364">
        <f>F69+F70+F71+F72+F73+F74+F75</f>
        <v>628200</v>
      </c>
      <c r="G67" s="364">
        <f>G69+G70+G71+G72+G73+G74+G75</f>
        <v>722799.9976</v>
      </c>
      <c r="H67" s="364">
        <f>H69+H70+H71+H72+H73+H74+H75</f>
        <v>0</v>
      </c>
      <c r="I67" s="365"/>
      <c r="J67" s="362" t="s">
        <v>228</v>
      </c>
      <c r="K67" s="363" t="s">
        <v>64</v>
      </c>
      <c r="L67" s="363" t="s">
        <v>10</v>
      </c>
      <c r="M67" s="363" t="s">
        <v>11</v>
      </c>
      <c r="N67" s="363" t="s">
        <v>287</v>
      </c>
      <c r="O67" s="363"/>
      <c r="P67" s="366">
        <f t="shared" si="1"/>
        <v>628.2</v>
      </c>
      <c r="Q67" s="366">
        <f t="shared" si="1"/>
        <v>722.7999976</v>
      </c>
      <c r="R67" s="366">
        <f t="shared" si="1"/>
        <v>0</v>
      </c>
    </row>
    <row r="68" spans="1:18" s="372" customFormat="1" ht="47.25">
      <c r="A68" s="368" t="s">
        <v>387</v>
      </c>
      <c r="B68" s="369" t="s">
        <v>10</v>
      </c>
      <c r="C68" s="369" t="s">
        <v>11</v>
      </c>
      <c r="D68" s="369" t="s">
        <v>327</v>
      </c>
      <c r="E68" s="369" t="s">
        <v>373</v>
      </c>
      <c r="F68" s="364">
        <f>F69+F70+F71+F72+F73+F74+F75</f>
        <v>628200</v>
      </c>
      <c r="G68" s="364">
        <f>G69+G74+G75+G73+G72+G71+G70</f>
        <v>722799.9976</v>
      </c>
      <c r="H68" s="364">
        <f>H69+H74+H75+H73+H72+H71+H70</f>
        <v>0</v>
      </c>
      <c r="I68" s="370"/>
      <c r="J68" s="368" t="s">
        <v>387</v>
      </c>
      <c r="K68" s="369" t="s">
        <v>64</v>
      </c>
      <c r="L68" s="369" t="s">
        <v>10</v>
      </c>
      <c r="M68" s="369" t="s">
        <v>11</v>
      </c>
      <c r="N68" s="369" t="s">
        <v>255</v>
      </c>
      <c r="O68" s="369"/>
      <c r="P68" s="371">
        <f t="shared" si="1"/>
        <v>628.2</v>
      </c>
      <c r="Q68" s="371">
        <f t="shared" si="1"/>
        <v>722.7999976</v>
      </c>
      <c r="R68" s="371">
        <f t="shared" si="1"/>
        <v>0</v>
      </c>
    </row>
    <row r="69" spans="1:18" s="376" customFormat="1" ht="15.75" customHeight="1">
      <c r="A69" s="373" t="s">
        <v>32</v>
      </c>
      <c r="B69" s="374" t="s">
        <v>10</v>
      </c>
      <c r="C69" s="374" t="s">
        <v>11</v>
      </c>
      <c r="D69" s="374" t="s">
        <v>326</v>
      </c>
      <c r="E69" s="374" t="s">
        <v>106</v>
      </c>
      <c r="F69" s="375">
        <v>482489</v>
      </c>
      <c r="G69" s="375">
        <f>ВУС25!F19</f>
        <v>507988.80000000005</v>
      </c>
      <c r="H69" s="375">
        <f>ВУС26!F19</f>
        <v>0</v>
      </c>
      <c r="I69" s="365"/>
      <c r="J69" s="373" t="s">
        <v>32</v>
      </c>
      <c r="K69" s="374" t="s">
        <v>64</v>
      </c>
      <c r="L69" s="374" t="s">
        <v>10</v>
      </c>
      <c r="M69" s="374" t="s">
        <v>11</v>
      </c>
      <c r="N69" s="374" t="s">
        <v>255</v>
      </c>
      <c r="O69" s="374" t="s">
        <v>106</v>
      </c>
      <c r="P69" s="202">
        <f aca="true" t="shared" si="3" ref="P69:R72">F69/1000</f>
        <v>482.489</v>
      </c>
      <c r="Q69" s="202">
        <f t="shared" si="3"/>
        <v>507.9888</v>
      </c>
      <c r="R69" s="202">
        <f t="shared" si="3"/>
        <v>0</v>
      </c>
    </row>
    <row r="70" spans="1:18" s="379" customFormat="1" ht="32.25" customHeight="1">
      <c r="A70" s="377" t="s">
        <v>322</v>
      </c>
      <c r="B70" s="374" t="s">
        <v>10</v>
      </c>
      <c r="C70" s="374" t="s">
        <v>11</v>
      </c>
      <c r="D70" s="374" t="s">
        <v>326</v>
      </c>
      <c r="E70" s="374" t="s">
        <v>109</v>
      </c>
      <c r="F70" s="375"/>
      <c r="G70" s="375">
        <f>ВУС25!F23</f>
        <v>0</v>
      </c>
      <c r="H70" s="375">
        <f>ВУС26!F23</f>
        <v>0</v>
      </c>
      <c r="I70" s="378"/>
      <c r="J70" s="373" t="s">
        <v>33</v>
      </c>
      <c r="K70" s="374" t="s">
        <v>64</v>
      </c>
      <c r="L70" s="374" t="s">
        <v>10</v>
      </c>
      <c r="M70" s="374" t="s">
        <v>11</v>
      </c>
      <c r="N70" s="374" t="s">
        <v>255</v>
      </c>
      <c r="O70" s="374" t="s">
        <v>109</v>
      </c>
      <c r="P70" s="202">
        <f t="shared" si="3"/>
        <v>0</v>
      </c>
      <c r="Q70" s="202">
        <f t="shared" si="3"/>
        <v>0</v>
      </c>
      <c r="R70" s="202">
        <f t="shared" si="3"/>
        <v>0</v>
      </c>
    </row>
    <row r="71" spans="1:18" s="376" customFormat="1" ht="15.75" customHeight="1">
      <c r="A71" s="373" t="s">
        <v>34</v>
      </c>
      <c r="B71" s="374" t="s">
        <v>10</v>
      </c>
      <c r="C71" s="374" t="s">
        <v>11</v>
      </c>
      <c r="D71" s="374" t="s">
        <v>326</v>
      </c>
      <c r="E71" s="374" t="s">
        <v>157</v>
      </c>
      <c r="F71" s="375">
        <v>145711</v>
      </c>
      <c r="G71" s="375">
        <f>ВУС25!F20</f>
        <v>153412.6176</v>
      </c>
      <c r="H71" s="375">
        <f>ВУС26!F20</f>
        <v>0</v>
      </c>
      <c r="I71" s="365"/>
      <c r="J71" s="373" t="s">
        <v>34</v>
      </c>
      <c r="K71" s="374" t="s">
        <v>64</v>
      </c>
      <c r="L71" s="374" t="s">
        <v>10</v>
      </c>
      <c r="M71" s="374" t="s">
        <v>11</v>
      </c>
      <c r="N71" s="374" t="s">
        <v>255</v>
      </c>
      <c r="O71" s="374" t="s">
        <v>157</v>
      </c>
      <c r="P71" s="202">
        <f t="shared" si="3"/>
        <v>145.711</v>
      </c>
      <c r="Q71" s="202">
        <f t="shared" si="3"/>
        <v>153.4126176</v>
      </c>
      <c r="R71" s="202">
        <f t="shared" si="3"/>
        <v>0</v>
      </c>
    </row>
    <row r="72" spans="1:18" s="376" customFormat="1" ht="18" customHeight="1">
      <c r="A72" s="373" t="s">
        <v>38</v>
      </c>
      <c r="B72" s="374" t="s">
        <v>10</v>
      </c>
      <c r="C72" s="374" t="s">
        <v>11</v>
      </c>
      <c r="D72" s="374" t="s">
        <v>326</v>
      </c>
      <c r="E72" s="374" t="s">
        <v>107</v>
      </c>
      <c r="F72" s="375">
        <f>ВУС24!F30</f>
        <v>0</v>
      </c>
      <c r="G72" s="375">
        <f>ВУС25!F29</f>
        <v>11280</v>
      </c>
      <c r="H72" s="375">
        <f>ВУС26!F29</f>
        <v>0</v>
      </c>
      <c r="I72" s="365"/>
      <c r="J72" s="373" t="s">
        <v>38</v>
      </c>
      <c r="K72" s="374" t="s">
        <v>64</v>
      </c>
      <c r="L72" s="374" t="s">
        <v>10</v>
      </c>
      <c r="M72" s="374" t="s">
        <v>11</v>
      </c>
      <c r="N72" s="374" t="s">
        <v>255</v>
      </c>
      <c r="O72" s="374" t="s">
        <v>107</v>
      </c>
      <c r="P72" s="202">
        <f t="shared" si="3"/>
        <v>0</v>
      </c>
      <c r="Q72" s="202">
        <f t="shared" si="3"/>
        <v>11.28</v>
      </c>
      <c r="R72" s="202">
        <f t="shared" si="3"/>
        <v>0</v>
      </c>
    </row>
    <row r="73" spans="1:18" s="376" customFormat="1" ht="15.75" customHeight="1">
      <c r="A73" s="373" t="s">
        <v>165</v>
      </c>
      <c r="B73" s="374" t="s">
        <v>10</v>
      </c>
      <c r="C73" s="374" t="s">
        <v>11</v>
      </c>
      <c r="D73" s="374" t="s">
        <v>326</v>
      </c>
      <c r="E73" s="374" t="s">
        <v>107</v>
      </c>
      <c r="F73" s="375">
        <f>ВУС24!F36</f>
        <v>0</v>
      </c>
      <c r="G73" s="375">
        <f>ВУС25!F35</f>
        <v>4640</v>
      </c>
      <c r="H73" s="375">
        <f>ВУС26!F35</f>
        <v>0</v>
      </c>
      <c r="I73" s="365"/>
      <c r="J73" s="373" t="s">
        <v>165</v>
      </c>
      <c r="K73" s="374" t="s">
        <v>64</v>
      </c>
      <c r="L73" s="374" t="s">
        <v>10</v>
      </c>
      <c r="M73" s="374" t="s">
        <v>11</v>
      </c>
      <c r="N73" s="374" t="s">
        <v>255</v>
      </c>
      <c r="O73" s="374" t="s">
        <v>107</v>
      </c>
      <c r="P73" s="202">
        <f t="shared" si="1"/>
        <v>0</v>
      </c>
      <c r="Q73" s="202">
        <f t="shared" si="1"/>
        <v>4.64</v>
      </c>
      <c r="R73" s="202">
        <f t="shared" si="1"/>
        <v>0</v>
      </c>
    </row>
    <row r="74" spans="1:18" s="379" customFormat="1" ht="14.25" customHeight="1">
      <c r="A74" s="373" t="s">
        <v>40</v>
      </c>
      <c r="B74" s="374" t="s">
        <v>10</v>
      </c>
      <c r="C74" s="374" t="s">
        <v>11</v>
      </c>
      <c r="D74" s="374" t="s">
        <v>326</v>
      </c>
      <c r="E74" s="374" t="s">
        <v>237</v>
      </c>
      <c r="F74" s="375">
        <f>ВУС24!F41</f>
        <v>0</v>
      </c>
      <c r="G74" s="375">
        <f>ВУС25!F40</f>
        <v>43073</v>
      </c>
      <c r="H74" s="375">
        <f>ВУС26!F40</f>
        <v>0</v>
      </c>
      <c r="I74" s="378"/>
      <c r="J74" s="373" t="s">
        <v>40</v>
      </c>
      <c r="K74" s="374" t="s">
        <v>64</v>
      </c>
      <c r="L74" s="374" t="s">
        <v>10</v>
      </c>
      <c r="M74" s="374" t="s">
        <v>11</v>
      </c>
      <c r="N74" s="374" t="s">
        <v>255</v>
      </c>
      <c r="O74" s="374" t="s">
        <v>237</v>
      </c>
      <c r="P74" s="202">
        <f t="shared" si="1"/>
        <v>0</v>
      </c>
      <c r="Q74" s="202">
        <f t="shared" si="1"/>
        <v>43.073</v>
      </c>
      <c r="R74" s="202">
        <f t="shared" si="1"/>
        <v>0</v>
      </c>
    </row>
    <row r="75" spans="1:18" s="376" customFormat="1" ht="31.5" customHeight="1">
      <c r="A75" s="373" t="s">
        <v>50</v>
      </c>
      <c r="B75" s="374" t="s">
        <v>10</v>
      </c>
      <c r="C75" s="374" t="s">
        <v>11</v>
      </c>
      <c r="D75" s="374" t="s">
        <v>255</v>
      </c>
      <c r="E75" s="374" t="s">
        <v>107</v>
      </c>
      <c r="F75" s="375">
        <f>ВУС24!F43</f>
        <v>0</v>
      </c>
      <c r="G75" s="375">
        <f>ВУС25!F42</f>
        <v>2405.58</v>
      </c>
      <c r="H75" s="375">
        <f>ВУС26!F42</f>
        <v>0</v>
      </c>
      <c r="I75" s="365"/>
      <c r="J75" s="373" t="s">
        <v>50</v>
      </c>
      <c r="K75" s="374" t="s">
        <v>64</v>
      </c>
      <c r="L75" s="374" t="s">
        <v>10</v>
      </c>
      <c r="M75" s="374" t="s">
        <v>11</v>
      </c>
      <c r="N75" s="374" t="s">
        <v>255</v>
      </c>
      <c r="O75" s="374" t="s">
        <v>107</v>
      </c>
      <c r="P75" s="202">
        <f t="shared" si="1"/>
        <v>0</v>
      </c>
      <c r="Q75" s="202">
        <f t="shared" si="1"/>
        <v>2.40558</v>
      </c>
      <c r="R75" s="202">
        <f t="shared" si="1"/>
        <v>0</v>
      </c>
    </row>
    <row r="76" spans="1:18" s="379" customFormat="1" ht="31.5">
      <c r="A76" s="362" t="s">
        <v>621</v>
      </c>
      <c r="B76" s="363" t="s">
        <v>11</v>
      </c>
      <c r="C76" s="363" t="s">
        <v>27</v>
      </c>
      <c r="D76" s="363" t="s">
        <v>623</v>
      </c>
      <c r="E76" s="363" t="s">
        <v>373</v>
      </c>
      <c r="F76" s="440">
        <f>F78</f>
        <v>0</v>
      </c>
      <c r="G76" s="440">
        <f>G78</f>
        <v>0</v>
      </c>
      <c r="H76" s="440">
        <f>H78</f>
        <v>0</v>
      </c>
      <c r="I76" s="378"/>
      <c r="J76" s="362" t="s">
        <v>622</v>
      </c>
      <c r="K76" s="363" t="s">
        <v>64</v>
      </c>
      <c r="L76" s="363" t="s">
        <v>11</v>
      </c>
      <c r="M76" s="363" t="s">
        <v>27</v>
      </c>
      <c r="N76" s="363" t="s">
        <v>623</v>
      </c>
      <c r="O76" s="363" t="s">
        <v>373</v>
      </c>
      <c r="P76" s="371">
        <f>P77</f>
        <v>0</v>
      </c>
      <c r="Q76" s="371"/>
      <c r="R76" s="371"/>
    </row>
    <row r="77" spans="1:18" s="411" customFormat="1" ht="15.75">
      <c r="A77" s="445" t="s">
        <v>620</v>
      </c>
      <c r="B77" s="369" t="s">
        <v>11</v>
      </c>
      <c r="C77" s="369" t="s">
        <v>27</v>
      </c>
      <c r="D77" s="369" t="s">
        <v>624</v>
      </c>
      <c r="E77" s="369" t="s">
        <v>373</v>
      </c>
      <c r="F77" s="441">
        <f>F78</f>
        <v>0</v>
      </c>
      <c r="G77" s="441">
        <f>G78</f>
        <v>0</v>
      </c>
      <c r="H77" s="441">
        <f>H78</f>
        <v>0</v>
      </c>
      <c r="I77" s="370"/>
      <c r="J77" s="445" t="s">
        <v>620</v>
      </c>
      <c r="K77" s="369" t="s">
        <v>64</v>
      </c>
      <c r="L77" s="369" t="s">
        <v>11</v>
      </c>
      <c r="M77" s="369" t="s">
        <v>27</v>
      </c>
      <c r="N77" s="369" t="s">
        <v>624</v>
      </c>
      <c r="O77" s="369" t="s">
        <v>373</v>
      </c>
      <c r="P77" s="371">
        <f>P78</f>
        <v>0</v>
      </c>
      <c r="Q77" s="371"/>
      <c r="R77" s="371"/>
    </row>
    <row r="78" spans="1:18" s="376" customFormat="1" ht="31.5" customHeight="1">
      <c r="A78" s="373" t="s">
        <v>330</v>
      </c>
      <c r="B78" s="374" t="s">
        <v>11</v>
      </c>
      <c r="C78" s="374" t="s">
        <v>27</v>
      </c>
      <c r="D78" s="374" t="s">
        <v>619</v>
      </c>
      <c r="E78" s="374" t="s">
        <v>107</v>
      </c>
      <c r="F78" s="439"/>
      <c r="G78" s="439"/>
      <c r="H78" s="439"/>
      <c r="I78" s="365"/>
      <c r="J78" s="373" t="s">
        <v>330</v>
      </c>
      <c r="K78" s="374" t="s">
        <v>64</v>
      </c>
      <c r="L78" s="374" t="s">
        <v>11</v>
      </c>
      <c r="M78" s="374" t="s">
        <v>27</v>
      </c>
      <c r="N78" s="374" t="s">
        <v>619</v>
      </c>
      <c r="O78" s="374" t="s">
        <v>107</v>
      </c>
      <c r="P78" s="202">
        <f>F78</f>
        <v>0</v>
      </c>
      <c r="Q78" s="202"/>
      <c r="R78" s="202"/>
    </row>
    <row r="79" spans="1:18" s="379" customFormat="1" ht="78.75" customHeight="1">
      <c r="A79" s="362" t="s">
        <v>608</v>
      </c>
      <c r="B79" s="363" t="s">
        <v>11</v>
      </c>
      <c r="C79" s="363" t="s">
        <v>28</v>
      </c>
      <c r="D79" s="363" t="s">
        <v>609</v>
      </c>
      <c r="E79" s="363" t="s">
        <v>373</v>
      </c>
      <c r="F79" s="440">
        <f>F80</f>
        <v>12000</v>
      </c>
      <c r="G79" s="440">
        <f>G81</f>
        <v>12000</v>
      </c>
      <c r="H79" s="440">
        <f>H81</f>
        <v>12000</v>
      </c>
      <c r="I79" s="378"/>
      <c r="J79" s="362" t="s">
        <v>608</v>
      </c>
      <c r="K79" s="363" t="s">
        <v>64</v>
      </c>
      <c r="L79" s="363" t="s">
        <v>11</v>
      </c>
      <c r="M79" s="363" t="s">
        <v>28</v>
      </c>
      <c r="N79" s="363" t="s">
        <v>609</v>
      </c>
      <c r="O79" s="363" t="s">
        <v>373</v>
      </c>
      <c r="P79" s="371">
        <f aca="true" t="shared" si="4" ref="P79:R81">F79/1000</f>
        <v>12</v>
      </c>
      <c r="Q79" s="371">
        <f t="shared" si="4"/>
        <v>12</v>
      </c>
      <c r="R79" s="371">
        <f t="shared" si="4"/>
        <v>12</v>
      </c>
    </row>
    <row r="80" spans="1:18" s="411" customFormat="1" ht="50.25" customHeight="1">
      <c r="A80" s="442" t="s">
        <v>611</v>
      </c>
      <c r="B80" s="369" t="s">
        <v>11</v>
      </c>
      <c r="C80" s="369" t="s">
        <v>28</v>
      </c>
      <c r="D80" s="369" t="s">
        <v>610</v>
      </c>
      <c r="E80" s="369" t="s">
        <v>373</v>
      </c>
      <c r="F80" s="441">
        <f>F81</f>
        <v>12000</v>
      </c>
      <c r="G80" s="441">
        <f>G81</f>
        <v>12000</v>
      </c>
      <c r="H80" s="441">
        <f>H81</f>
        <v>12000</v>
      </c>
      <c r="I80" s="370"/>
      <c r="J80" s="443" t="s">
        <v>612</v>
      </c>
      <c r="K80" s="369" t="s">
        <v>64</v>
      </c>
      <c r="L80" s="369" t="s">
        <v>11</v>
      </c>
      <c r="M80" s="369" t="s">
        <v>28</v>
      </c>
      <c r="N80" s="369" t="s">
        <v>610</v>
      </c>
      <c r="O80" s="369" t="s">
        <v>373</v>
      </c>
      <c r="P80" s="371">
        <f t="shared" si="4"/>
        <v>12</v>
      </c>
      <c r="Q80" s="371">
        <f t="shared" si="4"/>
        <v>12</v>
      </c>
      <c r="R80" s="371">
        <f t="shared" si="4"/>
        <v>12</v>
      </c>
    </row>
    <row r="81" spans="1:18" s="376" customFormat="1" ht="31.5" customHeight="1">
      <c r="A81" s="109" t="s">
        <v>330</v>
      </c>
      <c r="B81" s="374" t="s">
        <v>11</v>
      </c>
      <c r="C81" s="374" t="s">
        <v>28</v>
      </c>
      <c r="D81" s="374" t="s">
        <v>613</v>
      </c>
      <c r="E81" s="374" t="s">
        <v>107</v>
      </c>
      <c r="F81" s="439">
        <v>12000</v>
      </c>
      <c r="G81" s="439">
        <v>12000</v>
      </c>
      <c r="H81" s="439">
        <v>12000</v>
      </c>
      <c r="I81" s="365"/>
      <c r="J81" s="109" t="s">
        <v>330</v>
      </c>
      <c r="K81" s="374" t="s">
        <v>64</v>
      </c>
      <c r="L81" s="374" t="s">
        <v>11</v>
      </c>
      <c r="M81" s="374" t="s">
        <v>28</v>
      </c>
      <c r="N81" s="374" t="s">
        <v>614</v>
      </c>
      <c r="O81" s="374" t="s">
        <v>107</v>
      </c>
      <c r="P81" s="202">
        <f t="shared" si="4"/>
        <v>12</v>
      </c>
      <c r="Q81" s="202">
        <f t="shared" si="4"/>
        <v>12</v>
      </c>
      <c r="R81" s="202">
        <f t="shared" si="4"/>
        <v>12</v>
      </c>
    </row>
    <row r="82" spans="1:18" ht="47.25" customHeight="1">
      <c r="A82" s="97" t="s">
        <v>529</v>
      </c>
      <c r="B82" s="104" t="s">
        <v>12</v>
      </c>
      <c r="C82" s="104" t="s">
        <v>121</v>
      </c>
      <c r="D82" s="104" t="s">
        <v>256</v>
      </c>
      <c r="E82" s="104" t="s">
        <v>373</v>
      </c>
      <c r="F82" s="209">
        <f>F83+F88</f>
        <v>1430400</v>
      </c>
      <c r="G82" s="209">
        <f>G83+G88</f>
        <v>1481000</v>
      </c>
      <c r="H82" s="209">
        <f>H83+H88</f>
        <v>1533000</v>
      </c>
      <c r="J82" s="97" t="s">
        <v>529</v>
      </c>
      <c r="K82" s="104" t="s">
        <v>64</v>
      </c>
      <c r="L82" s="104" t="s">
        <v>12</v>
      </c>
      <c r="M82" s="104" t="s">
        <v>121</v>
      </c>
      <c r="N82" s="104" t="s">
        <v>256</v>
      </c>
      <c r="O82" s="104" t="s">
        <v>373</v>
      </c>
      <c r="P82" s="103">
        <f>F82/1000</f>
        <v>1430.4</v>
      </c>
      <c r="Q82" s="103">
        <f t="shared" si="1"/>
        <v>1481</v>
      </c>
      <c r="R82" s="103">
        <f t="shared" si="1"/>
        <v>1533</v>
      </c>
    </row>
    <row r="83" spans="1:18" s="2" customFormat="1" ht="31.5" customHeight="1">
      <c r="A83" s="113" t="s">
        <v>229</v>
      </c>
      <c r="B83" s="104" t="s">
        <v>12</v>
      </c>
      <c r="C83" s="104" t="s">
        <v>26</v>
      </c>
      <c r="D83" s="104" t="s">
        <v>257</v>
      </c>
      <c r="E83" s="104" t="s">
        <v>373</v>
      </c>
      <c r="F83" s="103">
        <f>F84</f>
        <v>166000</v>
      </c>
      <c r="G83" s="103">
        <f>G84</f>
        <v>166000</v>
      </c>
      <c r="H83" s="103">
        <f>H84</f>
        <v>166000</v>
      </c>
      <c r="I83" s="142"/>
      <c r="J83" s="113" t="s">
        <v>229</v>
      </c>
      <c r="K83" s="104" t="s">
        <v>64</v>
      </c>
      <c r="L83" s="104" t="s">
        <v>12</v>
      </c>
      <c r="M83" s="104" t="s">
        <v>26</v>
      </c>
      <c r="N83" s="104" t="s">
        <v>257</v>
      </c>
      <c r="O83" s="104" t="s">
        <v>373</v>
      </c>
      <c r="P83" s="103">
        <f t="shared" si="1"/>
        <v>166</v>
      </c>
      <c r="Q83" s="103">
        <f t="shared" si="1"/>
        <v>166</v>
      </c>
      <c r="R83" s="103">
        <f t="shared" si="1"/>
        <v>166</v>
      </c>
    </row>
    <row r="84" spans="1:18" s="411" customFormat="1" ht="49.5" customHeight="1">
      <c r="A84" s="380" t="s">
        <v>388</v>
      </c>
      <c r="B84" s="369" t="s">
        <v>12</v>
      </c>
      <c r="C84" s="369" t="s">
        <v>26</v>
      </c>
      <c r="D84" s="369" t="s">
        <v>328</v>
      </c>
      <c r="E84" s="369" t="s">
        <v>373</v>
      </c>
      <c r="F84" s="371">
        <f>F85+F86+F87</f>
        <v>166000</v>
      </c>
      <c r="G84" s="371">
        <f>G85+G86+G87</f>
        <v>166000</v>
      </c>
      <c r="H84" s="371">
        <f>H85+H86+H87</f>
        <v>166000</v>
      </c>
      <c r="I84" s="370"/>
      <c r="J84" s="380" t="s">
        <v>388</v>
      </c>
      <c r="K84" s="369" t="s">
        <v>64</v>
      </c>
      <c r="L84" s="369" t="s">
        <v>12</v>
      </c>
      <c r="M84" s="369" t="s">
        <v>26</v>
      </c>
      <c r="N84" s="369" t="s">
        <v>328</v>
      </c>
      <c r="O84" s="369" t="s">
        <v>373</v>
      </c>
      <c r="P84" s="371">
        <f>P85+P86+P87</f>
        <v>166</v>
      </c>
      <c r="Q84" s="371">
        <f>Q85+Q86+Q87</f>
        <v>166</v>
      </c>
      <c r="R84" s="371">
        <f>R85+R86+R87</f>
        <v>166</v>
      </c>
    </row>
    <row r="85" spans="1:18" s="411" customFormat="1" ht="15.75">
      <c r="A85" s="381" t="s">
        <v>378</v>
      </c>
      <c r="B85" s="190" t="s">
        <v>12</v>
      </c>
      <c r="C85" s="190" t="s">
        <v>26</v>
      </c>
      <c r="D85" s="190" t="s">
        <v>329</v>
      </c>
      <c r="E85" s="190" t="s">
        <v>106</v>
      </c>
      <c r="F85" s="149">
        <f>ТАРИФЫ!B10</f>
        <v>92092.94</v>
      </c>
      <c r="G85" s="149">
        <f>ТАРИФЫ!C10</f>
        <v>92092.94</v>
      </c>
      <c r="H85" s="149">
        <f>ТАРИФЫ!D10</f>
        <v>92092.94</v>
      </c>
      <c r="I85" s="370"/>
      <c r="J85" s="381" t="s">
        <v>378</v>
      </c>
      <c r="K85" s="190" t="s">
        <v>64</v>
      </c>
      <c r="L85" s="190" t="s">
        <v>12</v>
      </c>
      <c r="M85" s="190" t="s">
        <v>26</v>
      </c>
      <c r="N85" s="190" t="s">
        <v>329</v>
      </c>
      <c r="O85" s="190" t="s">
        <v>106</v>
      </c>
      <c r="P85" s="202">
        <f t="shared" si="1"/>
        <v>92.09294</v>
      </c>
      <c r="Q85" s="202">
        <f>G85/1000</f>
        <v>92.09294</v>
      </c>
      <c r="R85" s="202">
        <f>H85/1000</f>
        <v>92.09294</v>
      </c>
    </row>
    <row r="86" spans="1:18" s="411" customFormat="1" ht="15.75">
      <c r="A86" s="381" t="s">
        <v>34</v>
      </c>
      <c r="B86" s="190" t="s">
        <v>12</v>
      </c>
      <c r="C86" s="190" t="s">
        <v>26</v>
      </c>
      <c r="D86" s="190" t="s">
        <v>329</v>
      </c>
      <c r="E86" s="190" t="s">
        <v>157</v>
      </c>
      <c r="F86" s="149">
        <f>ТАРИФЫ!B11</f>
        <v>27812.06</v>
      </c>
      <c r="G86" s="149">
        <f>ТАРИФЫ!C11</f>
        <v>27812.06</v>
      </c>
      <c r="H86" s="149">
        <f>ТАРИФЫ!D11</f>
        <v>27812.06</v>
      </c>
      <c r="I86" s="370"/>
      <c r="J86" s="381" t="s">
        <v>34</v>
      </c>
      <c r="K86" s="190" t="s">
        <v>64</v>
      </c>
      <c r="L86" s="190" t="s">
        <v>12</v>
      </c>
      <c r="M86" s="190" t="s">
        <v>26</v>
      </c>
      <c r="N86" s="190" t="s">
        <v>329</v>
      </c>
      <c r="O86" s="190" t="s">
        <v>157</v>
      </c>
      <c r="P86" s="202">
        <f t="shared" si="1"/>
        <v>27.812060000000002</v>
      </c>
      <c r="Q86" s="202">
        <f>G86/1000</f>
        <v>27.812060000000002</v>
      </c>
      <c r="R86" s="202">
        <f>H86/1000</f>
        <v>27.812060000000002</v>
      </c>
    </row>
    <row r="87" spans="1:18" s="413" customFormat="1" ht="33.75" customHeight="1">
      <c r="A87" s="373" t="s">
        <v>330</v>
      </c>
      <c r="B87" s="190" t="s">
        <v>12</v>
      </c>
      <c r="C87" s="190" t="s">
        <v>26</v>
      </c>
      <c r="D87" s="190" t="s">
        <v>329</v>
      </c>
      <c r="E87" s="190" t="s">
        <v>107</v>
      </c>
      <c r="F87" s="149">
        <f>ТАРИФЫ!B12</f>
        <v>46095</v>
      </c>
      <c r="G87" s="149">
        <f>ТАРИФЫ!C12</f>
        <v>46095</v>
      </c>
      <c r="H87" s="149">
        <f>ТАРИФЫ!D12</f>
        <v>46095</v>
      </c>
      <c r="I87" s="412"/>
      <c r="J87" s="373" t="s">
        <v>330</v>
      </c>
      <c r="K87" s="190" t="s">
        <v>64</v>
      </c>
      <c r="L87" s="190" t="s">
        <v>12</v>
      </c>
      <c r="M87" s="190" t="s">
        <v>26</v>
      </c>
      <c r="N87" s="190" t="s">
        <v>329</v>
      </c>
      <c r="O87" s="190" t="s">
        <v>107</v>
      </c>
      <c r="P87" s="202">
        <f t="shared" si="1"/>
        <v>46.095</v>
      </c>
      <c r="Q87" s="202">
        <f t="shared" si="1"/>
        <v>46.095</v>
      </c>
      <c r="R87" s="202">
        <f t="shared" si="1"/>
        <v>46.095</v>
      </c>
    </row>
    <row r="88" spans="1:18" s="2" customFormat="1" ht="27.75" customHeight="1">
      <c r="A88" s="112" t="s">
        <v>230</v>
      </c>
      <c r="B88" s="104" t="s">
        <v>12</v>
      </c>
      <c r="C88" s="104" t="s">
        <v>27</v>
      </c>
      <c r="D88" s="104" t="s">
        <v>258</v>
      </c>
      <c r="E88" s="104" t="s">
        <v>373</v>
      </c>
      <c r="F88" s="103">
        <f>F89</f>
        <v>1264400</v>
      </c>
      <c r="G88" s="103">
        <f>G89</f>
        <v>1315000</v>
      </c>
      <c r="H88" s="103">
        <f>H89</f>
        <v>1367000</v>
      </c>
      <c r="I88" s="142"/>
      <c r="J88" s="112" t="s">
        <v>230</v>
      </c>
      <c r="K88" s="104" t="s">
        <v>64</v>
      </c>
      <c r="L88" s="104" t="s">
        <v>12</v>
      </c>
      <c r="M88" s="104" t="s">
        <v>27</v>
      </c>
      <c r="N88" s="104" t="s">
        <v>258</v>
      </c>
      <c r="O88" s="104" t="s">
        <v>373</v>
      </c>
      <c r="P88" s="103">
        <f t="shared" si="1"/>
        <v>1264.4</v>
      </c>
      <c r="Q88" s="103">
        <f t="shared" si="1"/>
        <v>1315</v>
      </c>
      <c r="R88" s="103">
        <f t="shared" si="1"/>
        <v>1367</v>
      </c>
    </row>
    <row r="89" spans="1:18" s="3" customFormat="1" ht="15.75">
      <c r="A89" s="204" t="s">
        <v>374</v>
      </c>
      <c r="B89" s="196" t="s">
        <v>12</v>
      </c>
      <c r="C89" s="196" t="s">
        <v>27</v>
      </c>
      <c r="D89" s="196" t="s">
        <v>375</v>
      </c>
      <c r="E89" s="196" t="s">
        <v>373</v>
      </c>
      <c r="F89" s="111">
        <f>F91+F90</f>
        <v>1264400</v>
      </c>
      <c r="G89" s="111">
        <f>G91+G90</f>
        <v>1315000</v>
      </c>
      <c r="H89" s="111">
        <f>H91+H90</f>
        <v>1367000</v>
      </c>
      <c r="I89" s="145"/>
      <c r="J89" s="204" t="s">
        <v>374</v>
      </c>
      <c r="K89" s="196" t="s">
        <v>64</v>
      </c>
      <c r="L89" s="196" t="s">
        <v>12</v>
      </c>
      <c r="M89" s="196" t="s">
        <v>27</v>
      </c>
      <c r="N89" s="196" t="s">
        <v>375</v>
      </c>
      <c r="O89" s="196" t="s">
        <v>373</v>
      </c>
      <c r="P89" s="111">
        <f aca="true" t="shared" si="5" ref="P89:R90">F89/1000</f>
        <v>1264.4</v>
      </c>
      <c r="Q89" s="111">
        <f t="shared" si="5"/>
        <v>1315</v>
      </c>
      <c r="R89" s="111">
        <f t="shared" si="5"/>
        <v>1367</v>
      </c>
    </row>
    <row r="90" spans="1:18" s="444" customFormat="1" ht="20.25" customHeight="1">
      <c r="A90" s="373" t="s">
        <v>42</v>
      </c>
      <c r="B90" s="374" t="s">
        <v>12</v>
      </c>
      <c r="C90" s="374" t="s">
        <v>27</v>
      </c>
      <c r="D90" s="374" t="s">
        <v>376</v>
      </c>
      <c r="E90" s="374" t="s">
        <v>107</v>
      </c>
      <c r="F90" s="147">
        <v>1000000</v>
      </c>
      <c r="G90" s="147">
        <v>1000000</v>
      </c>
      <c r="H90" s="147">
        <v>1000000</v>
      </c>
      <c r="I90" s="365"/>
      <c r="J90" s="373" t="s">
        <v>42</v>
      </c>
      <c r="K90" s="374" t="s">
        <v>64</v>
      </c>
      <c r="L90" s="374" t="s">
        <v>12</v>
      </c>
      <c r="M90" s="374" t="s">
        <v>27</v>
      </c>
      <c r="N90" s="374" t="s">
        <v>376</v>
      </c>
      <c r="O90" s="374" t="s">
        <v>107</v>
      </c>
      <c r="P90" s="147">
        <f t="shared" si="5"/>
        <v>1000</v>
      </c>
      <c r="Q90" s="147">
        <f t="shared" si="5"/>
        <v>1000</v>
      </c>
      <c r="R90" s="147">
        <f t="shared" si="5"/>
        <v>1000</v>
      </c>
    </row>
    <row r="91" spans="1:18" s="444" customFormat="1" ht="31.5">
      <c r="A91" s="381" t="s">
        <v>330</v>
      </c>
      <c r="B91" s="374" t="s">
        <v>12</v>
      </c>
      <c r="C91" s="374" t="s">
        <v>27</v>
      </c>
      <c r="D91" s="374" t="s">
        <v>377</v>
      </c>
      <c r="E91" s="374" t="s">
        <v>107</v>
      </c>
      <c r="F91" s="147">
        <v>264400</v>
      </c>
      <c r="G91" s="147">
        <v>315000</v>
      </c>
      <c r="H91" s="147">
        <v>367000</v>
      </c>
      <c r="I91" s="365"/>
      <c r="J91" s="381" t="s">
        <v>330</v>
      </c>
      <c r="K91" s="374" t="s">
        <v>64</v>
      </c>
      <c r="L91" s="374" t="s">
        <v>12</v>
      </c>
      <c r="M91" s="374" t="s">
        <v>27</v>
      </c>
      <c r="N91" s="374" t="s">
        <v>377</v>
      </c>
      <c r="O91" s="374" t="s">
        <v>107</v>
      </c>
      <c r="P91" s="147">
        <f t="shared" si="1"/>
        <v>264.4</v>
      </c>
      <c r="Q91" s="147">
        <f t="shared" si="1"/>
        <v>315</v>
      </c>
      <c r="R91" s="147">
        <f t="shared" si="1"/>
        <v>367</v>
      </c>
    </row>
    <row r="92" spans="1:18" s="12" customFormat="1" ht="44.25" customHeight="1">
      <c r="A92" s="112" t="s">
        <v>531</v>
      </c>
      <c r="B92" s="104" t="s">
        <v>13</v>
      </c>
      <c r="C92" s="104" t="s">
        <v>121</v>
      </c>
      <c r="D92" s="104" t="s">
        <v>259</v>
      </c>
      <c r="E92" s="104" t="s">
        <v>373</v>
      </c>
      <c r="F92" s="103">
        <f>F93+F98+F107</f>
        <v>4363600</v>
      </c>
      <c r="G92" s="103">
        <f>G93+G98+G107</f>
        <v>3084600</v>
      </c>
      <c r="H92" s="103">
        <f>H93+H98+H107</f>
        <v>3084600</v>
      </c>
      <c r="I92" s="132"/>
      <c r="J92" s="97" t="str">
        <f>A92</f>
        <v>Муниципальная программа                    "Развитие жилищно-коммунального хозяйства в 2022-2025г.г."</v>
      </c>
      <c r="K92" s="104" t="s">
        <v>64</v>
      </c>
      <c r="L92" s="104" t="s">
        <v>13</v>
      </c>
      <c r="M92" s="104" t="s">
        <v>121</v>
      </c>
      <c r="N92" s="104" t="s">
        <v>259</v>
      </c>
      <c r="O92" s="104" t="s">
        <v>373</v>
      </c>
      <c r="P92" s="103">
        <f aca="true" t="shared" si="6" ref="P92:R155">F92/1000</f>
        <v>4363.6</v>
      </c>
      <c r="Q92" s="103">
        <f t="shared" si="6"/>
        <v>3084.6</v>
      </c>
      <c r="R92" s="103">
        <f t="shared" si="6"/>
        <v>3084.6</v>
      </c>
    </row>
    <row r="93" spans="1:18" s="12" customFormat="1" ht="30.75" customHeight="1">
      <c r="A93" s="114" t="s">
        <v>235</v>
      </c>
      <c r="B93" s="104" t="s">
        <v>13</v>
      </c>
      <c r="C93" s="104" t="s">
        <v>26</v>
      </c>
      <c r="D93" s="104" t="s">
        <v>260</v>
      </c>
      <c r="E93" s="104" t="s">
        <v>373</v>
      </c>
      <c r="F93" s="103">
        <f>F96+F95</f>
        <v>789000</v>
      </c>
      <c r="G93" s="103">
        <f>G96+G95</f>
        <v>750000</v>
      </c>
      <c r="H93" s="103">
        <f>H96+H95</f>
        <v>750000</v>
      </c>
      <c r="I93" s="132"/>
      <c r="J93" s="114" t="s">
        <v>235</v>
      </c>
      <c r="K93" s="104" t="s">
        <v>64</v>
      </c>
      <c r="L93" s="104" t="s">
        <v>13</v>
      </c>
      <c r="M93" s="104" t="s">
        <v>26</v>
      </c>
      <c r="N93" s="104" t="s">
        <v>260</v>
      </c>
      <c r="O93" s="104" t="s">
        <v>373</v>
      </c>
      <c r="P93" s="103">
        <f t="shared" si="6"/>
        <v>789</v>
      </c>
      <c r="Q93" s="103">
        <f t="shared" si="6"/>
        <v>750</v>
      </c>
      <c r="R93" s="103">
        <f t="shared" si="6"/>
        <v>750</v>
      </c>
    </row>
    <row r="94" spans="1:18" s="208" customFormat="1" ht="15" customHeight="1">
      <c r="A94" s="210" t="s">
        <v>380</v>
      </c>
      <c r="B94" s="196" t="s">
        <v>13</v>
      </c>
      <c r="C94" s="196" t="s">
        <v>26</v>
      </c>
      <c r="D94" s="196" t="s">
        <v>381</v>
      </c>
      <c r="E94" s="196" t="s">
        <v>373</v>
      </c>
      <c r="F94" s="111">
        <f>F96+F95</f>
        <v>789000</v>
      </c>
      <c r="G94" s="111">
        <f>G96+G95</f>
        <v>750000</v>
      </c>
      <c r="H94" s="111">
        <f>H96+H95</f>
        <v>750000</v>
      </c>
      <c r="I94" s="154"/>
      <c r="J94" s="210" t="s">
        <v>380</v>
      </c>
      <c r="K94" s="196" t="s">
        <v>64</v>
      </c>
      <c r="L94" s="196" t="s">
        <v>13</v>
      </c>
      <c r="M94" s="196" t="s">
        <v>26</v>
      </c>
      <c r="N94" s="196" t="s">
        <v>381</v>
      </c>
      <c r="O94" s="196" t="s">
        <v>373</v>
      </c>
      <c r="P94" s="111">
        <f>P96+P95</f>
        <v>789</v>
      </c>
      <c r="Q94" s="111">
        <f>Q96+Q95</f>
        <v>750</v>
      </c>
      <c r="R94" s="111">
        <f>R96+R95</f>
        <v>750</v>
      </c>
    </row>
    <row r="95" spans="1:18" ht="15.75" customHeight="1">
      <c r="A95" s="115" t="s">
        <v>42</v>
      </c>
      <c r="B95" s="105" t="s">
        <v>13</v>
      </c>
      <c r="C95" s="105" t="s">
        <v>26</v>
      </c>
      <c r="D95" s="105" t="s">
        <v>261</v>
      </c>
      <c r="E95" s="105" t="s">
        <v>160</v>
      </c>
      <c r="F95" s="147">
        <f>'0501'!D8</f>
        <v>539000</v>
      </c>
      <c r="G95" s="147">
        <f>'0501'!E8</f>
        <v>500000</v>
      </c>
      <c r="H95" s="147">
        <f>'0501'!F8</f>
        <v>500000</v>
      </c>
      <c r="J95" s="115" t="s">
        <v>42</v>
      </c>
      <c r="K95" s="105" t="s">
        <v>64</v>
      </c>
      <c r="L95" s="105" t="s">
        <v>13</v>
      </c>
      <c r="M95" s="105" t="s">
        <v>26</v>
      </c>
      <c r="N95" s="105" t="s">
        <v>261</v>
      </c>
      <c r="O95" s="105" t="s">
        <v>160</v>
      </c>
      <c r="P95" s="108">
        <f>F95/1000</f>
        <v>539</v>
      </c>
      <c r="Q95" s="108">
        <f>G95/1000</f>
        <v>500</v>
      </c>
      <c r="R95" s="108">
        <f>H95/1000</f>
        <v>500</v>
      </c>
    </row>
    <row r="96" spans="1:18" ht="15.75" customHeight="1">
      <c r="A96" s="115" t="s">
        <v>42</v>
      </c>
      <c r="B96" s="105" t="s">
        <v>13</v>
      </c>
      <c r="C96" s="105" t="s">
        <v>26</v>
      </c>
      <c r="D96" s="105" t="s">
        <v>261</v>
      </c>
      <c r="E96" s="105" t="s">
        <v>107</v>
      </c>
      <c r="F96" s="147">
        <f>'0501'!D7</f>
        <v>250000</v>
      </c>
      <c r="G96" s="147">
        <f>'0501'!E7</f>
        <v>250000</v>
      </c>
      <c r="H96" s="147">
        <f>'0501'!F7</f>
        <v>250000</v>
      </c>
      <c r="J96" s="115" t="s">
        <v>42</v>
      </c>
      <c r="K96" s="105" t="s">
        <v>64</v>
      </c>
      <c r="L96" s="105" t="s">
        <v>13</v>
      </c>
      <c r="M96" s="105" t="s">
        <v>26</v>
      </c>
      <c r="N96" s="105" t="s">
        <v>261</v>
      </c>
      <c r="O96" s="105" t="s">
        <v>107</v>
      </c>
      <c r="P96" s="108">
        <f t="shared" si="6"/>
        <v>250</v>
      </c>
      <c r="Q96" s="108">
        <f t="shared" si="6"/>
        <v>250</v>
      </c>
      <c r="R96" s="108">
        <f t="shared" si="6"/>
        <v>250</v>
      </c>
    </row>
    <row r="97" spans="1:18" ht="45.75" customHeight="1" hidden="1">
      <c r="A97" s="109" t="s">
        <v>52</v>
      </c>
      <c r="B97" s="105" t="s">
        <v>13</v>
      </c>
      <c r="C97" s="105" t="s">
        <v>26</v>
      </c>
      <c r="D97" s="105" t="s">
        <v>17</v>
      </c>
      <c r="E97" s="105" t="s">
        <v>107</v>
      </c>
      <c r="F97" s="106"/>
      <c r="G97" s="147"/>
      <c r="H97" s="147"/>
      <c r="J97" s="109" t="s">
        <v>52</v>
      </c>
      <c r="K97" s="104" t="s">
        <v>64</v>
      </c>
      <c r="L97" s="105" t="s">
        <v>13</v>
      </c>
      <c r="M97" s="105" t="s">
        <v>26</v>
      </c>
      <c r="N97" s="105" t="s">
        <v>17</v>
      </c>
      <c r="O97" s="105" t="s">
        <v>107</v>
      </c>
      <c r="P97" s="108">
        <f t="shared" si="6"/>
        <v>0</v>
      </c>
      <c r="Q97" s="108">
        <f t="shared" si="6"/>
        <v>0</v>
      </c>
      <c r="R97" s="108">
        <f t="shared" si="6"/>
        <v>0</v>
      </c>
    </row>
    <row r="98" spans="1:18" s="11" customFormat="1" ht="31.5" customHeight="1">
      <c r="A98" s="114" t="s">
        <v>234</v>
      </c>
      <c r="B98" s="104" t="s">
        <v>13</v>
      </c>
      <c r="C98" s="104" t="s">
        <v>10</v>
      </c>
      <c r="D98" s="104" t="s">
        <v>262</v>
      </c>
      <c r="E98" s="105"/>
      <c r="F98" s="103">
        <f>F99</f>
        <v>1525000</v>
      </c>
      <c r="G98" s="366">
        <f>G99</f>
        <v>0</v>
      </c>
      <c r="H98" s="366">
        <f>H99</f>
        <v>0</v>
      </c>
      <c r="I98" s="142"/>
      <c r="J98" s="114" t="s">
        <v>234</v>
      </c>
      <c r="K98" s="104" t="s">
        <v>64</v>
      </c>
      <c r="L98" s="104" t="s">
        <v>13</v>
      </c>
      <c r="M98" s="104" t="s">
        <v>10</v>
      </c>
      <c r="N98" s="104" t="s">
        <v>262</v>
      </c>
      <c r="O98" s="105" t="s">
        <v>373</v>
      </c>
      <c r="P98" s="103">
        <f t="shared" si="6"/>
        <v>1525</v>
      </c>
      <c r="Q98" s="103">
        <f t="shared" si="6"/>
        <v>0</v>
      </c>
      <c r="R98" s="103">
        <f t="shared" si="6"/>
        <v>0</v>
      </c>
    </row>
    <row r="99" spans="1:18" s="197" customFormat="1" ht="16.5" customHeight="1">
      <c r="A99" s="210" t="s">
        <v>382</v>
      </c>
      <c r="B99" s="196" t="s">
        <v>13</v>
      </c>
      <c r="C99" s="196" t="s">
        <v>10</v>
      </c>
      <c r="D99" s="196" t="s">
        <v>383</v>
      </c>
      <c r="E99" s="119"/>
      <c r="F99" s="111">
        <f>F100+F101+F102+F103+F104+F106+F105</f>
        <v>1525000</v>
      </c>
      <c r="G99" s="371">
        <f>G100+G101+G102+G104+G106+G105</f>
        <v>0</v>
      </c>
      <c r="H99" s="371">
        <f>H100+H101+H102+H104+H106+H105</f>
        <v>0</v>
      </c>
      <c r="I99" s="145"/>
      <c r="J99" s="210" t="s">
        <v>384</v>
      </c>
      <c r="K99" s="196" t="s">
        <v>64</v>
      </c>
      <c r="L99" s="196" t="s">
        <v>13</v>
      </c>
      <c r="M99" s="196" t="s">
        <v>10</v>
      </c>
      <c r="N99" s="196" t="s">
        <v>383</v>
      </c>
      <c r="O99" s="119" t="s">
        <v>373</v>
      </c>
      <c r="P99" s="111">
        <f>F99/1000</f>
        <v>1525</v>
      </c>
      <c r="Q99" s="111">
        <f>G99/1000</f>
        <v>0</v>
      </c>
      <c r="R99" s="111">
        <f>H99/1000</f>
        <v>0</v>
      </c>
    </row>
    <row r="100" spans="1:18" s="12" customFormat="1" ht="15.75">
      <c r="A100" s="89" t="s">
        <v>40</v>
      </c>
      <c r="B100" s="105" t="s">
        <v>13</v>
      </c>
      <c r="C100" s="105" t="s">
        <v>10</v>
      </c>
      <c r="D100" s="105" t="s">
        <v>263</v>
      </c>
      <c r="E100" s="105" t="s">
        <v>237</v>
      </c>
      <c r="F100" s="149">
        <v>1140000</v>
      </c>
      <c r="G100" s="149"/>
      <c r="H100" s="149"/>
      <c r="I100" s="132"/>
      <c r="J100" s="115" t="str">
        <f aca="true" t="shared" si="7" ref="J100:J106">A100</f>
        <v>Коммунальные услуги</v>
      </c>
      <c r="K100" s="105" t="s">
        <v>64</v>
      </c>
      <c r="L100" s="105" t="s">
        <v>13</v>
      </c>
      <c r="M100" s="105" t="s">
        <v>10</v>
      </c>
      <c r="N100" s="105" t="s">
        <v>263</v>
      </c>
      <c r="O100" s="105" t="s">
        <v>237</v>
      </c>
      <c r="P100" s="106">
        <f t="shared" si="6"/>
        <v>1140</v>
      </c>
      <c r="Q100" s="106">
        <f t="shared" si="6"/>
        <v>0</v>
      </c>
      <c r="R100" s="106">
        <f t="shared" si="6"/>
        <v>0</v>
      </c>
    </row>
    <row r="101" spans="1:18" s="12" customFormat="1" ht="15.75">
      <c r="A101" s="109" t="s">
        <v>42</v>
      </c>
      <c r="B101" s="105" t="s">
        <v>13</v>
      </c>
      <c r="C101" s="105" t="s">
        <v>10</v>
      </c>
      <c r="D101" s="105" t="s">
        <v>264</v>
      </c>
      <c r="E101" s="105" t="s">
        <v>107</v>
      </c>
      <c r="F101" s="149">
        <v>210000</v>
      </c>
      <c r="G101" s="149"/>
      <c r="H101" s="149"/>
      <c r="I101" s="132"/>
      <c r="J101" s="115" t="str">
        <f t="shared" si="7"/>
        <v>Услуги по содержанию имущества</v>
      </c>
      <c r="K101" s="105" t="s">
        <v>64</v>
      </c>
      <c r="L101" s="105" t="s">
        <v>13</v>
      </c>
      <c r="M101" s="105" t="s">
        <v>10</v>
      </c>
      <c r="N101" s="105" t="s">
        <v>264</v>
      </c>
      <c r="O101" s="105" t="s">
        <v>107</v>
      </c>
      <c r="P101" s="106">
        <f t="shared" si="6"/>
        <v>210</v>
      </c>
      <c r="Q101" s="106">
        <f t="shared" si="6"/>
        <v>0</v>
      </c>
      <c r="R101" s="106">
        <f t="shared" si="6"/>
        <v>0</v>
      </c>
    </row>
    <row r="102" spans="1:18" s="2" customFormat="1" ht="15.75">
      <c r="A102" s="109" t="s">
        <v>43</v>
      </c>
      <c r="B102" s="105" t="s">
        <v>13</v>
      </c>
      <c r="C102" s="105" t="s">
        <v>10</v>
      </c>
      <c r="D102" s="105" t="s">
        <v>266</v>
      </c>
      <c r="E102" s="105" t="s">
        <v>107</v>
      </c>
      <c r="F102" s="148">
        <v>35000</v>
      </c>
      <c r="G102" s="148"/>
      <c r="H102" s="148"/>
      <c r="I102" s="142"/>
      <c r="J102" s="115" t="str">
        <f t="shared" si="7"/>
        <v>Прочие услуги</v>
      </c>
      <c r="K102" s="105" t="s">
        <v>64</v>
      </c>
      <c r="L102" s="105" t="s">
        <v>13</v>
      </c>
      <c r="M102" s="105" t="s">
        <v>10</v>
      </c>
      <c r="N102" s="105" t="s">
        <v>266</v>
      </c>
      <c r="O102" s="105" t="s">
        <v>107</v>
      </c>
      <c r="P102" s="106">
        <f>F102/1000</f>
        <v>35</v>
      </c>
      <c r="Q102" s="106">
        <f>G102/1000</f>
        <v>0</v>
      </c>
      <c r="R102" s="106">
        <f>H102/1000</f>
        <v>0</v>
      </c>
    </row>
    <row r="103" spans="1:18" s="2" customFormat="1" ht="15.75">
      <c r="A103" s="109" t="s">
        <v>48</v>
      </c>
      <c r="B103" s="105" t="s">
        <v>13</v>
      </c>
      <c r="C103" s="105" t="s">
        <v>10</v>
      </c>
      <c r="D103" s="105" t="s">
        <v>606</v>
      </c>
      <c r="E103" s="105" t="s">
        <v>107</v>
      </c>
      <c r="F103" s="148"/>
      <c r="G103" s="148"/>
      <c r="H103" s="148"/>
      <c r="I103" s="142"/>
      <c r="J103" s="115" t="s">
        <v>48</v>
      </c>
      <c r="K103" s="105" t="s">
        <v>64</v>
      </c>
      <c r="L103" s="105" t="s">
        <v>13</v>
      </c>
      <c r="M103" s="105" t="s">
        <v>10</v>
      </c>
      <c r="N103" s="105" t="s">
        <v>606</v>
      </c>
      <c r="O103" s="105" t="s">
        <v>107</v>
      </c>
      <c r="P103" s="106">
        <f>F103/1000</f>
        <v>0</v>
      </c>
      <c r="Q103" s="106"/>
      <c r="R103" s="106"/>
    </row>
    <row r="104" spans="1:18" s="12" customFormat="1" ht="31.5" customHeight="1">
      <c r="A104" s="90" t="s">
        <v>330</v>
      </c>
      <c r="B104" s="105" t="s">
        <v>13</v>
      </c>
      <c r="C104" s="105" t="s">
        <v>10</v>
      </c>
      <c r="D104" s="105" t="s">
        <v>294</v>
      </c>
      <c r="E104" s="105" t="s">
        <v>107</v>
      </c>
      <c r="F104" s="149">
        <v>140000</v>
      </c>
      <c r="G104" s="149"/>
      <c r="H104" s="149"/>
      <c r="I104" s="132"/>
      <c r="J104" s="89" t="str">
        <f t="shared" si="7"/>
        <v>Увеличение стоимости прочих материальных запасов</v>
      </c>
      <c r="K104" s="105" t="s">
        <v>64</v>
      </c>
      <c r="L104" s="105" t="s">
        <v>13</v>
      </c>
      <c r="M104" s="105" t="s">
        <v>10</v>
      </c>
      <c r="N104" s="105" t="s">
        <v>294</v>
      </c>
      <c r="O104" s="105" t="s">
        <v>107</v>
      </c>
      <c r="P104" s="106">
        <f>F104/1000</f>
        <v>140</v>
      </c>
      <c r="Q104" s="106"/>
      <c r="R104" s="106"/>
    </row>
    <row r="105" spans="1:18" s="12" customFormat="1" ht="186.75" customHeight="1">
      <c r="A105" s="90" t="s">
        <v>600</v>
      </c>
      <c r="B105" s="105" t="s">
        <v>13</v>
      </c>
      <c r="C105" s="105" t="s">
        <v>10</v>
      </c>
      <c r="D105" s="105" t="s">
        <v>265</v>
      </c>
      <c r="E105" s="105" t="s">
        <v>160</v>
      </c>
      <c r="F105" s="149">
        <f>74000-74000</f>
        <v>0</v>
      </c>
      <c r="G105" s="149"/>
      <c r="H105" s="149"/>
      <c r="I105" s="132"/>
      <c r="J105" s="89" t="str">
        <f t="shared" si="7"/>
        <v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собственности. (Софинансирование программы) </v>
      </c>
      <c r="K105" s="105" t="s">
        <v>64</v>
      </c>
      <c r="L105" s="105" t="s">
        <v>13</v>
      </c>
      <c r="M105" s="105" t="s">
        <v>10</v>
      </c>
      <c r="N105" s="105" t="s">
        <v>265</v>
      </c>
      <c r="O105" s="105" t="s">
        <v>160</v>
      </c>
      <c r="P105" s="106">
        <f>F105/1000</f>
        <v>0</v>
      </c>
      <c r="Q105" s="106"/>
      <c r="R105" s="106"/>
    </row>
    <row r="106" spans="1:18" s="12" customFormat="1" ht="176.25" customHeight="1">
      <c r="A106" s="90" t="s">
        <v>389</v>
      </c>
      <c r="B106" s="105" t="s">
        <v>13</v>
      </c>
      <c r="C106" s="105" t="s">
        <v>10</v>
      </c>
      <c r="D106" s="105" t="s">
        <v>265</v>
      </c>
      <c r="E106" s="105" t="s">
        <v>160</v>
      </c>
      <c r="F106" s="149"/>
      <c r="G106" s="146"/>
      <c r="H106" s="146"/>
      <c r="I106" s="132"/>
      <c r="J106" s="115" t="str">
        <f t="shared" si="7"/>
        <v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 же мероприятий по модернизации систем коммунальной инфрастуктуры, которые находятся или будут находится в муниципальной собственности</v>
      </c>
      <c r="K106" s="105" t="s">
        <v>64</v>
      </c>
      <c r="L106" s="105" t="s">
        <v>13</v>
      </c>
      <c r="M106" s="105" t="s">
        <v>10</v>
      </c>
      <c r="N106" s="105" t="s">
        <v>265</v>
      </c>
      <c r="O106" s="105" t="s">
        <v>160</v>
      </c>
      <c r="P106" s="106">
        <f>F106/1000</f>
        <v>0</v>
      </c>
      <c r="Q106" s="106"/>
      <c r="R106" s="106"/>
    </row>
    <row r="107" spans="1:18" s="11" customFormat="1" ht="21" customHeight="1">
      <c r="A107" s="116" t="s">
        <v>233</v>
      </c>
      <c r="B107" s="104" t="s">
        <v>60</v>
      </c>
      <c r="C107" s="104" t="s">
        <v>11</v>
      </c>
      <c r="D107" s="104" t="s">
        <v>267</v>
      </c>
      <c r="E107" s="104" t="s">
        <v>373</v>
      </c>
      <c r="F107" s="103">
        <f>F109+F110+F111+F112+F113+F114+F115</f>
        <v>2049600</v>
      </c>
      <c r="G107" s="103">
        <f>G109+G110+G111+G112+G113+G114+G115</f>
        <v>2334600</v>
      </c>
      <c r="H107" s="103">
        <f>H109+H110+H111+H112+H113+H114+H115</f>
        <v>2334600</v>
      </c>
      <c r="I107" s="142"/>
      <c r="J107" s="116" t="s">
        <v>233</v>
      </c>
      <c r="K107" s="104" t="s">
        <v>64</v>
      </c>
      <c r="L107" s="104" t="s">
        <v>60</v>
      </c>
      <c r="M107" s="104" t="s">
        <v>11</v>
      </c>
      <c r="N107" s="104" t="s">
        <v>267</v>
      </c>
      <c r="O107" s="104" t="s">
        <v>373</v>
      </c>
      <c r="P107" s="103">
        <f t="shared" si="6"/>
        <v>2049.6</v>
      </c>
      <c r="Q107" s="103">
        <f t="shared" si="6"/>
        <v>2334.6</v>
      </c>
      <c r="R107" s="103">
        <f t="shared" si="6"/>
        <v>2334.6</v>
      </c>
    </row>
    <row r="108" spans="1:18" s="197" customFormat="1" ht="18.75" customHeight="1">
      <c r="A108" s="211" t="s">
        <v>385</v>
      </c>
      <c r="B108" s="196" t="s">
        <v>60</v>
      </c>
      <c r="C108" s="196" t="s">
        <v>11</v>
      </c>
      <c r="D108" s="196" t="s">
        <v>392</v>
      </c>
      <c r="E108" s="196" t="s">
        <v>373</v>
      </c>
      <c r="F108" s="111">
        <f>F107</f>
        <v>2049600</v>
      </c>
      <c r="G108" s="111">
        <f>G107</f>
        <v>2334600</v>
      </c>
      <c r="H108" s="111">
        <f>H107</f>
        <v>2334600</v>
      </c>
      <c r="I108" s="145"/>
      <c r="J108" s="211" t="s">
        <v>385</v>
      </c>
      <c r="K108" s="196" t="s">
        <v>64</v>
      </c>
      <c r="L108" s="196" t="s">
        <v>60</v>
      </c>
      <c r="M108" s="196" t="s">
        <v>11</v>
      </c>
      <c r="N108" s="196" t="s">
        <v>392</v>
      </c>
      <c r="O108" s="196" t="s">
        <v>373</v>
      </c>
      <c r="P108" s="111">
        <f>F108/1000</f>
        <v>2049.6</v>
      </c>
      <c r="Q108" s="111">
        <f>G108/1000</f>
        <v>2334.6</v>
      </c>
      <c r="R108" s="111">
        <f>H108/1000</f>
        <v>2334.6</v>
      </c>
    </row>
    <row r="109" spans="1:18" s="2" customFormat="1" ht="15.75" customHeight="1">
      <c r="A109" s="89" t="s">
        <v>40</v>
      </c>
      <c r="B109" s="105" t="s">
        <v>60</v>
      </c>
      <c r="C109" s="105" t="s">
        <v>11</v>
      </c>
      <c r="D109" s="105" t="s">
        <v>268</v>
      </c>
      <c r="E109" s="105" t="s">
        <v>237</v>
      </c>
      <c r="F109" s="147">
        <v>139000</v>
      </c>
      <c r="G109" s="147"/>
      <c r="H109" s="147"/>
      <c r="I109" s="147"/>
      <c r="J109" s="117" t="str">
        <f aca="true" t="shared" si="8" ref="J109:J115">A109</f>
        <v>Коммунальные услуги</v>
      </c>
      <c r="K109" s="105" t="s">
        <v>64</v>
      </c>
      <c r="L109" s="105" t="s">
        <v>60</v>
      </c>
      <c r="M109" s="105" t="s">
        <v>11</v>
      </c>
      <c r="N109" s="105" t="s">
        <v>268</v>
      </c>
      <c r="O109" s="105" t="s">
        <v>237</v>
      </c>
      <c r="P109" s="108">
        <f t="shared" si="6"/>
        <v>139</v>
      </c>
      <c r="Q109" s="108">
        <f t="shared" si="6"/>
        <v>0</v>
      </c>
      <c r="R109" s="108">
        <f t="shared" si="6"/>
        <v>0</v>
      </c>
    </row>
    <row r="110" spans="1:18" s="2" customFormat="1" ht="18" customHeight="1">
      <c r="A110" s="109" t="s">
        <v>42</v>
      </c>
      <c r="B110" s="105" t="s">
        <v>13</v>
      </c>
      <c r="C110" s="105" t="s">
        <v>11</v>
      </c>
      <c r="D110" s="105" t="s">
        <v>269</v>
      </c>
      <c r="E110" s="105" t="s">
        <v>107</v>
      </c>
      <c r="F110" s="147">
        <v>780000</v>
      </c>
      <c r="G110" s="147">
        <v>1000000</v>
      </c>
      <c r="H110" s="147">
        <v>970000</v>
      </c>
      <c r="I110" s="142"/>
      <c r="J110" s="117" t="str">
        <f t="shared" si="8"/>
        <v>Услуги по содержанию имущества</v>
      </c>
      <c r="K110" s="105" t="s">
        <v>64</v>
      </c>
      <c r="L110" s="105" t="s">
        <v>13</v>
      </c>
      <c r="M110" s="105" t="s">
        <v>11</v>
      </c>
      <c r="N110" s="105" t="s">
        <v>269</v>
      </c>
      <c r="O110" s="105" t="s">
        <v>107</v>
      </c>
      <c r="P110" s="108">
        <f t="shared" si="6"/>
        <v>780</v>
      </c>
      <c r="Q110" s="108">
        <f t="shared" si="6"/>
        <v>1000</v>
      </c>
      <c r="R110" s="108">
        <f t="shared" si="6"/>
        <v>970</v>
      </c>
    </row>
    <row r="111" spans="1:18" s="2" customFormat="1" ht="15.75">
      <c r="A111" s="109" t="s">
        <v>43</v>
      </c>
      <c r="B111" s="105" t="s">
        <v>60</v>
      </c>
      <c r="C111" s="105" t="s">
        <v>11</v>
      </c>
      <c r="D111" s="105" t="s">
        <v>271</v>
      </c>
      <c r="E111" s="105" t="s">
        <v>107</v>
      </c>
      <c r="F111" s="147">
        <v>66000</v>
      </c>
      <c r="G111" s="147">
        <f>'0503'!E10+'0503'!E16</f>
        <v>70000</v>
      </c>
      <c r="H111" s="147">
        <v>100000</v>
      </c>
      <c r="I111" s="142"/>
      <c r="J111" s="117" t="str">
        <f t="shared" si="8"/>
        <v>Прочие услуги</v>
      </c>
      <c r="K111" s="105" t="s">
        <v>64</v>
      </c>
      <c r="L111" s="105" t="s">
        <v>60</v>
      </c>
      <c r="M111" s="105" t="s">
        <v>11</v>
      </c>
      <c r="N111" s="105" t="s">
        <v>271</v>
      </c>
      <c r="O111" s="105" t="s">
        <v>107</v>
      </c>
      <c r="P111" s="108">
        <f>F111/1000</f>
        <v>66</v>
      </c>
      <c r="Q111" s="108">
        <f aca="true" t="shared" si="9" ref="Q111:R113">G111/1000</f>
        <v>70</v>
      </c>
      <c r="R111" s="108">
        <f t="shared" si="9"/>
        <v>100</v>
      </c>
    </row>
    <row r="112" spans="1:18" s="2" customFormat="1" ht="31.5">
      <c r="A112" s="60" t="s">
        <v>331</v>
      </c>
      <c r="B112" s="105" t="s">
        <v>60</v>
      </c>
      <c r="C112" s="105" t="s">
        <v>11</v>
      </c>
      <c r="D112" s="105" t="s">
        <v>296</v>
      </c>
      <c r="E112" s="105" t="s">
        <v>107</v>
      </c>
      <c r="F112" s="147">
        <v>120000</v>
      </c>
      <c r="G112" s="147">
        <f>'0503'!E14</f>
        <v>200000</v>
      </c>
      <c r="H112" s="147">
        <f>'0503'!F14</f>
        <v>200000</v>
      </c>
      <c r="I112" s="142"/>
      <c r="J112" s="117" t="str">
        <f t="shared" si="8"/>
        <v>Увеличение стоимости горюче-смазочных материалов</v>
      </c>
      <c r="K112" s="105" t="s">
        <v>64</v>
      </c>
      <c r="L112" s="105" t="s">
        <v>60</v>
      </c>
      <c r="M112" s="105" t="s">
        <v>11</v>
      </c>
      <c r="N112" s="105" t="s">
        <v>296</v>
      </c>
      <c r="O112" s="105" t="s">
        <v>107</v>
      </c>
      <c r="P112" s="108">
        <f>F112/1000</f>
        <v>120</v>
      </c>
      <c r="Q112" s="108">
        <f t="shared" si="9"/>
        <v>200</v>
      </c>
      <c r="R112" s="108">
        <f t="shared" si="9"/>
        <v>200</v>
      </c>
    </row>
    <row r="113" spans="1:18" s="2" customFormat="1" ht="31.5">
      <c r="A113" s="109" t="s">
        <v>330</v>
      </c>
      <c r="B113" s="105" t="s">
        <v>60</v>
      </c>
      <c r="C113" s="105" t="s">
        <v>11</v>
      </c>
      <c r="D113" s="105" t="s">
        <v>295</v>
      </c>
      <c r="E113" s="105" t="s">
        <v>107</v>
      </c>
      <c r="F113" s="147">
        <v>180000</v>
      </c>
      <c r="G113" s="147">
        <f>'0503'!E15</f>
        <v>300000</v>
      </c>
      <c r="H113" s="147">
        <f>'0503'!F15</f>
        <v>300000</v>
      </c>
      <c r="I113" s="142"/>
      <c r="J113" s="117" t="str">
        <f t="shared" si="8"/>
        <v>Увеличение стоимости прочих материальных запасов</v>
      </c>
      <c r="K113" s="105" t="s">
        <v>64</v>
      </c>
      <c r="L113" s="105" t="s">
        <v>60</v>
      </c>
      <c r="M113" s="105" t="s">
        <v>11</v>
      </c>
      <c r="N113" s="105" t="s">
        <v>295</v>
      </c>
      <c r="O113" s="105" t="s">
        <v>107</v>
      </c>
      <c r="P113" s="108">
        <f>F113/1000</f>
        <v>180</v>
      </c>
      <c r="Q113" s="108">
        <f t="shared" si="9"/>
        <v>300</v>
      </c>
      <c r="R113" s="108">
        <f t="shared" si="9"/>
        <v>300</v>
      </c>
    </row>
    <row r="114" spans="1:18" s="2" customFormat="1" ht="64.5" customHeight="1">
      <c r="A114" s="90" t="s">
        <v>601</v>
      </c>
      <c r="B114" s="105" t="s">
        <v>60</v>
      </c>
      <c r="C114" s="105" t="s">
        <v>11</v>
      </c>
      <c r="D114" s="105" t="s">
        <v>270</v>
      </c>
      <c r="E114" s="105" t="s">
        <v>107</v>
      </c>
      <c r="F114" s="147">
        <f>'0503'!D10</f>
        <v>10000</v>
      </c>
      <c r="G114" s="147">
        <f>'0503'!D10</f>
        <v>10000</v>
      </c>
      <c r="H114" s="147">
        <f>'0503'!F10</f>
        <v>10000</v>
      </c>
      <c r="I114" s="142"/>
      <c r="J114" s="117" t="str">
        <f t="shared" si="8"/>
        <v>Субсидии местным бюджетам на реализацию мероприятий перечня проектов народных инициатив (Cофинансирование программы)</v>
      </c>
      <c r="K114" s="105" t="s">
        <v>64</v>
      </c>
      <c r="L114" s="105" t="s">
        <v>60</v>
      </c>
      <c r="M114" s="105" t="s">
        <v>11</v>
      </c>
      <c r="N114" s="105" t="s">
        <v>270</v>
      </c>
      <c r="O114" s="105" t="s">
        <v>107</v>
      </c>
      <c r="P114" s="108">
        <f t="shared" si="6"/>
        <v>10</v>
      </c>
      <c r="Q114" s="108">
        <f>G114/1000</f>
        <v>10</v>
      </c>
      <c r="R114" s="108">
        <f>H114/1000</f>
        <v>10</v>
      </c>
    </row>
    <row r="115" spans="1:18" s="2" customFormat="1" ht="50.25" customHeight="1">
      <c r="A115" s="90" t="s">
        <v>390</v>
      </c>
      <c r="B115" s="105" t="s">
        <v>60</v>
      </c>
      <c r="C115" s="105" t="s">
        <v>11</v>
      </c>
      <c r="D115" s="105" t="s">
        <v>270</v>
      </c>
      <c r="E115" s="105" t="s">
        <v>107</v>
      </c>
      <c r="F115" s="147">
        <f>доходы!B36</f>
        <v>754600</v>
      </c>
      <c r="G115" s="147">
        <f>доходы!C36</f>
        <v>754600</v>
      </c>
      <c r="H115" s="147">
        <f>доходы!D36</f>
        <v>754600</v>
      </c>
      <c r="I115" s="142"/>
      <c r="J115" s="117" t="str">
        <f t="shared" si="8"/>
        <v>Субсидии местным бюджетам на реализацию мероприятий перечня проектов народных инициатив</v>
      </c>
      <c r="K115" s="105" t="s">
        <v>64</v>
      </c>
      <c r="L115" s="105" t="s">
        <v>60</v>
      </c>
      <c r="M115" s="105" t="s">
        <v>11</v>
      </c>
      <c r="N115" s="105" t="s">
        <v>270</v>
      </c>
      <c r="O115" s="105" t="s">
        <v>107</v>
      </c>
      <c r="P115" s="108">
        <f t="shared" si="6"/>
        <v>754.6</v>
      </c>
      <c r="Q115" s="108">
        <f>G115/1000</f>
        <v>754.6</v>
      </c>
      <c r="R115" s="108">
        <f>H115/1000</f>
        <v>754.6</v>
      </c>
    </row>
    <row r="116" spans="1:18" s="11" customFormat="1" ht="31.5">
      <c r="A116" s="113" t="s">
        <v>532</v>
      </c>
      <c r="B116" s="104" t="s">
        <v>15</v>
      </c>
      <c r="C116" s="104" t="s">
        <v>26</v>
      </c>
      <c r="D116" s="104" t="s">
        <v>272</v>
      </c>
      <c r="E116" s="104" t="s">
        <v>373</v>
      </c>
      <c r="F116" s="103">
        <f>F117+F129</f>
        <v>5004069.83</v>
      </c>
      <c r="G116" s="103">
        <f>G117+G129</f>
        <v>4004298.9800000004</v>
      </c>
      <c r="H116" s="103">
        <f>H117+H129</f>
        <v>4025815.74</v>
      </c>
      <c r="I116" s="142"/>
      <c r="J116" s="113" t="str">
        <f>A116</f>
        <v>Муниципальная программа                        "Развитие культуры в  2022-2025г.г."</v>
      </c>
      <c r="K116" s="104" t="s">
        <v>64</v>
      </c>
      <c r="L116" s="104" t="s">
        <v>15</v>
      </c>
      <c r="M116" s="104" t="s">
        <v>26</v>
      </c>
      <c r="N116" s="104" t="s">
        <v>272</v>
      </c>
      <c r="O116" s="104" t="s">
        <v>373</v>
      </c>
      <c r="P116" s="103">
        <f t="shared" si="6"/>
        <v>5004.06983</v>
      </c>
      <c r="Q116" s="103">
        <f t="shared" si="6"/>
        <v>4004.2989800000005</v>
      </c>
      <c r="R116" s="103">
        <f t="shared" si="6"/>
        <v>4025.81574</v>
      </c>
    </row>
    <row r="117" spans="1:18" s="11" customFormat="1" ht="36" customHeight="1">
      <c r="A117" s="74" t="s">
        <v>231</v>
      </c>
      <c r="B117" s="104" t="s">
        <v>15</v>
      </c>
      <c r="C117" s="104" t="s">
        <v>26</v>
      </c>
      <c r="D117" s="104" t="s">
        <v>335</v>
      </c>
      <c r="E117" s="104" t="s">
        <v>373</v>
      </c>
      <c r="F117" s="103">
        <f>F118+F128</f>
        <v>3900096.1900000004</v>
      </c>
      <c r="G117" s="103">
        <f>G118+G128</f>
        <v>2920325.3400000003</v>
      </c>
      <c r="H117" s="103">
        <f>H118+H128</f>
        <v>2921842.1</v>
      </c>
      <c r="I117" s="142"/>
      <c r="J117" s="74" t="s">
        <v>231</v>
      </c>
      <c r="K117" s="104" t="s">
        <v>64</v>
      </c>
      <c r="L117" s="104" t="s">
        <v>15</v>
      </c>
      <c r="M117" s="104" t="s">
        <v>26</v>
      </c>
      <c r="N117" s="104" t="s">
        <v>273</v>
      </c>
      <c r="O117" s="104" t="s">
        <v>373</v>
      </c>
      <c r="P117" s="103">
        <f t="shared" si="6"/>
        <v>3900.09619</v>
      </c>
      <c r="Q117" s="103">
        <f t="shared" si="6"/>
        <v>2920.3253400000003</v>
      </c>
      <c r="R117" s="103">
        <f t="shared" si="6"/>
        <v>2921.8421000000003</v>
      </c>
    </row>
    <row r="118" spans="1:18" s="197" customFormat="1" ht="24.75" customHeight="1">
      <c r="A118" s="162" t="s">
        <v>368</v>
      </c>
      <c r="B118" s="196" t="s">
        <v>15</v>
      </c>
      <c r="C118" s="196" t="s">
        <v>26</v>
      </c>
      <c r="D118" s="196" t="s">
        <v>273</v>
      </c>
      <c r="E118" s="196" t="s">
        <v>373</v>
      </c>
      <c r="F118" s="111">
        <f>F119+F120+F121+F123+F124+F125+F126+F122</f>
        <v>3842121.7800000003</v>
      </c>
      <c r="G118" s="111">
        <f>G119+G120+G121+G123+G124+G125+G126+G122</f>
        <v>2902121.7800000003</v>
      </c>
      <c r="H118" s="111">
        <f>H119+H120+H121+H123+H124+H125+H126+H122</f>
        <v>2902121.7800000003</v>
      </c>
      <c r="I118" s="145"/>
      <c r="J118" s="159" t="s">
        <v>368</v>
      </c>
      <c r="K118" s="196" t="s">
        <v>64</v>
      </c>
      <c r="L118" s="196" t="s">
        <v>15</v>
      </c>
      <c r="M118" s="196" t="s">
        <v>26</v>
      </c>
      <c r="N118" s="196" t="s">
        <v>273</v>
      </c>
      <c r="O118" s="196" t="s">
        <v>373</v>
      </c>
      <c r="P118" s="111">
        <f>F118/1000</f>
        <v>3842.1217800000004</v>
      </c>
      <c r="Q118" s="111">
        <f>G118/1000</f>
        <v>2902.1217800000004</v>
      </c>
      <c r="R118" s="111">
        <f>H118/1000</f>
        <v>2902.1217800000004</v>
      </c>
    </row>
    <row r="119" spans="1:18" s="3" customFormat="1" ht="14.25" customHeight="1">
      <c r="A119" s="118" t="s">
        <v>32</v>
      </c>
      <c r="B119" s="119" t="s">
        <v>15</v>
      </c>
      <c r="C119" s="119" t="s">
        <v>26</v>
      </c>
      <c r="D119" s="119" t="s">
        <v>336</v>
      </c>
      <c r="E119" s="119" t="s">
        <v>111</v>
      </c>
      <c r="F119" s="108">
        <f>ЛИРА!B15</f>
        <v>1917459.12</v>
      </c>
      <c r="G119" s="108">
        <f>ЛИРА!C15</f>
        <v>1917459.12</v>
      </c>
      <c r="H119" s="108">
        <f>ЛИРА!D15</f>
        <v>1917459.12</v>
      </c>
      <c r="I119" s="145"/>
      <c r="J119" s="118" t="s">
        <v>32</v>
      </c>
      <c r="K119" s="119" t="s">
        <v>64</v>
      </c>
      <c r="L119" s="119" t="s">
        <v>15</v>
      </c>
      <c r="M119" s="119" t="s">
        <v>26</v>
      </c>
      <c r="N119" s="119" t="s">
        <v>274</v>
      </c>
      <c r="O119" s="119" t="s">
        <v>111</v>
      </c>
      <c r="P119" s="108">
        <f t="shared" si="6"/>
        <v>1917.4591200000002</v>
      </c>
      <c r="Q119" s="108">
        <f t="shared" si="6"/>
        <v>1917.4591200000002</v>
      </c>
      <c r="R119" s="108">
        <f t="shared" si="6"/>
        <v>1917.4591200000002</v>
      </c>
    </row>
    <row r="120" spans="1:18" s="3" customFormat="1" ht="14.25" customHeight="1">
      <c r="A120" s="118" t="s">
        <v>34</v>
      </c>
      <c r="B120" s="119" t="s">
        <v>15</v>
      </c>
      <c r="C120" s="119" t="s">
        <v>26</v>
      </c>
      <c r="D120" s="119" t="s">
        <v>338</v>
      </c>
      <c r="E120" s="119" t="s">
        <v>159</v>
      </c>
      <c r="F120" s="108">
        <f>ЛИРА!B17</f>
        <v>579072.66</v>
      </c>
      <c r="G120" s="108">
        <f>ЛИРА!C17</f>
        <v>579072.66</v>
      </c>
      <c r="H120" s="108">
        <f>ЛИРА!D17</f>
        <v>579072.66</v>
      </c>
      <c r="I120" s="203"/>
      <c r="J120" s="118" t="s">
        <v>34</v>
      </c>
      <c r="K120" s="119" t="s">
        <v>64</v>
      </c>
      <c r="L120" s="119" t="s">
        <v>15</v>
      </c>
      <c r="M120" s="119" t="s">
        <v>26</v>
      </c>
      <c r="N120" s="119" t="s">
        <v>276</v>
      </c>
      <c r="O120" s="119" t="s">
        <v>159</v>
      </c>
      <c r="P120" s="108">
        <f>F120/1000</f>
        <v>579.07266</v>
      </c>
      <c r="Q120" s="108">
        <f>G120/1000</f>
        <v>579.07266</v>
      </c>
      <c r="R120" s="108">
        <f>H120/1000</f>
        <v>579.07266</v>
      </c>
    </row>
    <row r="121" spans="1:18" s="3" customFormat="1" ht="30.75" customHeight="1">
      <c r="A121" s="201" t="s">
        <v>322</v>
      </c>
      <c r="B121" s="119" t="s">
        <v>15</v>
      </c>
      <c r="C121" s="119" t="s">
        <v>26</v>
      </c>
      <c r="D121" s="119" t="s">
        <v>337</v>
      </c>
      <c r="E121" s="119" t="s">
        <v>112</v>
      </c>
      <c r="F121" s="108">
        <v>250000</v>
      </c>
      <c r="G121" s="108">
        <f>ЛИРА!C16</f>
        <v>0</v>
      </c>
      <c r="H121" s="108"/>
      <c r="I121" s="145"/>
      <c r="J121" s="153" t="s">
        <v>322</v>
      </c>
      <c r="K121" s="119" t="s">
        <v>64</v>
      </c>
      <c r="L121" s="119" t="s">
        <v>15</v>
      </c>
      <c r="M121" s="119" t="s">
        <v>26</v>
      </c>
      <c r="N121" s="119" t="s">
        <v>275</v>
      </c>
      <c r="O121" s="119" t="s">
        <v>112</v>
      </c>
      <c r="P121" s="108">
        <f t="shared" si="6"/>
        <v>250</v>
      </c>
      <c r="Q121" s="108">
        <f t="shared" si="6"/>
        <v>0</v>
      </c>
      <c r="R121" s="108">
        <f t="shared" si="6"/>
        <v>0</v>
      </c>
    </row>
    <row r="122" spans="1:18" s="3" customFormat="1" ht="15.75">
      <c r="A122" s="118" t="s">
        <v>38</v>
      </c>
      <c r="B122" s="119" t="s">
        <v>15</v>
      </c>
      <c r="C122" s="119" t="s">
        <v>26</v>
      </c>
      <c r="D122" s="119" t="s">
        <v>394</v>
      </c>
      <c r="E122" s="119" t="s">
        <v>51</v>
      </c>
      <c r="F122" s="108">
        <f>ЛИРА!B18</f>
        <v>20400</v>
      </c>
      <c r="G122" s="108">
        <f>'[2]смета Лира'!$C$18</f>
        <v>20400</v>
      </c>
      <c r="H122" s="108">
        <f>'[2]смета Лира'!$D$18</f>
        <v>20400</v>
      </c>
      <c r="I122" s="145"/>
      <c r="J122" s="118" t="s">
        <v>38</v>
      </c>
      <c r="K122" s="119" t="s">
        <v>64</v>
      </c>
      <c r="L122" s="119" t="s">
        <v>15</v>
      </c>
      <c r="M122" s="119" t="s">
        <v>26</v>
      </c>
      <c r="N122" s="119" t="s">
        <v>394</v>
      </c>
      <c r="O122" s="119" t="s">
        <v>51</v>
      </c>
      <c r="P122" s="108">
        <f t="shared" si="6"/>
        <v>20.4</v>
      </c>
      <c r="Q122" s="108"/>
      <c r="R122" s="108"/>
    </row>
    <row r="123" spans="1:18" s="3" customFormat="1" ht="13.5" customHeight="1">
      <c r="A123" s="118" t="s">
        <v>40</v>
      </c>
      <c r="B123" s="119" t="s">
        <v>15</v>
      </c>
      <c r="C123" s="119" t="s">
        <v>26</v>
      </c>
      <c r="D123" s="119" t="s">
        <v>339</v>
      </c>
      <c r="E123" s="119" t="s">
        <v>107</v>
      </c>
      <c r="F123" s="108">
        <v>25000</v>
      </c>
      <c r="G123" s="108"/>
      <c r="H123" s="108"/>
      <c r="I123" s="145"/>
      <c r="J123" s="118" t="s">
        <v>40</v>
      </c>
      <c r="K123" s="119" t="s">
        <v>64</v>
      </c>
      <c r="L123" s="119" t="s">
        <v>15</v>
      </c>
      <c r="M123" s="119" t="s">
        <v>26</v>
      </c>
      <c r="N123" s="119" t="s">
        <v>299</v>
      </c>
      <c r="O123" s="119" t="s">
        <v>237</v>
      </c>
      <c r="P123" s="108">
        <f t="shared" si="6"/>
        <v>25</v>
      </c>
      <c r="Q123" s="108"/>
      <c r="R123" s="108"/>
    </row>
    <row r="124" spans="1:34" s="434" customFormat="1" ht="14.25" customHeight="1">
      <c r="A124" s="382" t="s">
        <v>40</v>
      </c>
      <c r="B124" s="190" t="s">
        <v>15</v>
      </c>
      <c r="C124" s="190" t="s">
        <v>26</v>
      </c>
      <c r="D124" s="190" t="s">
        <v>339</v>
      </c>
      <c r="E124" s="190" t="s">
        <v>237</v>
      </c>
      <c r="F124" s="202">
        <v>665000</v>
      </c>
      <c r="G124" s="202"/>
      <c r="H124" s="202"/>
      <c r="I124" s="370"/>
      <c r="J124" s="382" t="s">
        <v>40</v>
      </c>
      <c r="K124" s="190" t="s">
        <v>64</v>
      </c>
      <c r="L124" s="190" t="s">
        <v>15</v>
      </c>
      <c r="M124" s="190" t="s">
        <v>26</v>
      </c>
      <c r="N124" s="190" t="s">
        <v>299</v>
      </c>
      <c r="O124" s="190" t="s">
        <v>237</v>
      </c>
      <c r="P124" s="202">
        <f t="shared" si="6"/>
        <v>665</v>
      </c>
      <c r="Q124" s="202">
        <f t="shared" si="6"/>
        <v>0</v>
      </c>
      <c r="R124" s="202">
        <f t="shared" si="6"/>
        <v>0</v>
      </c>
      <c r="S124" s="411"/>
      <c r="T124" s="411"/>
      <c r="U124" s="411"/>
      <c r="V124" s="411"/>
      <c r="W124" s="411"/>
      <c r="X124" s="411"/>
      <c r="Y124" s="411"/>
      <c r="Z124" s="411"/>
      <c r="AA124" s="411"/>
      <c r="AB124" s="411"/>
      <c r="AC124" s="411"/>
      <c r="AD124" s="411"/>
      <c r="AE124" s="411"/>
      <c r="AF124" s="411"/>
      <c r="AG124" s="411"/>
      <c r="AH124" s="411"/>
    </row>
    <row r="125" spans="1:18" s="411" customFormat="1" ht="14.25" customHeight="1">
      <c r="A125" s="382" t="s">
        <v>42</v>
      </c>
      <c r="B125" s="190" t="s">
        <v>15</v>
      </c>
      <c r="C125" s="190" t="s">
        <v>26</v>
      </c>
      <c r="D125" s="190" t="s">
        <v>340</v>
      </c>
      <c r="E125" s="190" t="s">
        <v>107</v>
      </c>
      <c r="F125" s="202">
        <f>ЛИРА!B23</f>
        <v>55000</v>
      </c>
      <c r="G125" s="202">
        <f>ЛИРА!C23</f>
        <v>55000</v>
      </c>
      <c r="H125" s="202">
        <f>ЛИРА!D23</f>
        <v>55000</v>
      </c>
      <c r="I125" s="370"/>
      <c r="J125" s="382" t="s">
        <v>42</v>
      </c>
      <c r="K125" s="190" t="s">
        <v>64</v>
      </c>
      <c r="L125" s="190" t="s">
        <v>15</v>
      </c>
      <c r="M125" s="190" t="s">
        <v>26</v>
      </c>
      <c r="N125" s="190" t="s">
        <v>278</v>
      </c>
      <c r="O125" s="190" t="s">
        <v>107</v>
      </c>
      <c r="P125" s="202">
        <f t="shared" si="6"/>
        <v>55</v>
      </c>
      <c r="Q125" s="202">
        <f t="shared" si="6"/>
        <v>55</v>
      </c>
      <c r="R125" s="202">
        <f t="shared" si="6"/>
        <v>55</v>
      </c>
    </row>
    <row r="126" spans="1:34" s="3" customFormat="1" ht="14.25" customHeight="1">
      <c r="A126" s="118" t="s">
        <v>43</v>
      </c>
      <c r="B126" s="119" t="s">
        <v>15</v>
      </c>
      <c r="C126" s="119" t="s">
        <v>26</v>
      </c>
      <c r="D126" s="119" t="s">
        <v>393</v>
      </c>
      <c r="E126" s="119" t="s">
        <v>107</v>
      </c>
      <c r="F126" s="202">
        <f>ЛИРА!B24</f>
        <v>330190</v>
      </c>
      <c r="G126" s="202">
        <f>ЛИРА!C24</f>
        <v>330190</v>
      </c>
      <c r="H126" s="202">
        <f>ЛИРА!D24</f>
        <v>330190</v>
      </c>
      <c r="I126" s="370"/>
      <c r="J126" s="118" t="s">
        <v>43</v>
      </c>
      <c r="K126" s="119" t="s">
        <v>64</v>
      </c>
      <c r="L126" s="119" t="s">
        <v>15</v>
      </c>
      <c r="M126" s="119" t="s">
        <v>26</v>
      </c>
      <c r="N126" s="119" t="s">
        <v>393</v>
      </c>
      <c r="O126" s="119" t="s">
        <v>107</v>
      </c>
      <c r="P126" s="108">
        <f t="shared" si="6"/>
        <v>330.19</v>
      </c>
      <c r="Q126" s="202"/>
      <c r="R126" s="202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11"/>
      <c r="AC126" s="411"/>
      <c r="AD126" s="411"/>
      <c r="AE126" s="411"/>
      <c r="AF126" s="411"/>
      <c r="AG126" s="411"/>
      <c r="AH126" s="411"/>
    </row>
    <row r="127" spans="1:34" s="3" customFormat="1" ht="31.5" customHeight="1">
      <c r="A127" s="198" t="s">
        <v>330</v>
      </c>
      <c r="B127" s="196" t="s">
        <v>15</v>
      </c>
      <c r="C127" s="196" t="s">
        <v>26</v>
      </c>
      <c r="D127" s="196" t="s">
        <v>371</v>
      </c>
      <c r="E127" s="196" t="s">
        <v>373</v>
      </c>
      <c r="F127" s="371">
        <f>F128</f>
        <v>57974.41</v>
      </c>
      <c r="G127" s="371">
        <f>G128</f>
        <v>18203.56</v>
      </c>
      <c r="H127" s="371">
        <f>H128</f>
        <v>19720.32</v>
      </c>
      <c r="I127" s="370"/>
      <c r="J127" s="198" t="s">
        <v>330</v>
      </c>
      <c r="K127" s="196" t="s">
        <v>64</v>
      </c>
      <c r="L127" s="196" t="s">
        <v>15</v>
      </c>
      <c r="M127" s="196" t="s">
        <v>26</v>
      </c>
      <c r="N127" s="196" t="s">
        <v>277</v>
      </c>
      <c r="O127" s="196" t="s">
        <v>373</v>
      </c>
      <c r="P127" s="111">
        <f>F127/1000</f>
        <v>57.974410000000006</v>
      </c>
      <c r="Q127" s="371">
        <f>G127/1000</f>
        <v>18.203560000000003</v>
      </c>
      <c r="R127" s="371">
        <f>H127/1000</f>
        <v>19.72032</v>
      </c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  <c r="AC127" s="411"/>
      <c r="AD127" s="411"/>
      <c r="AE127" s="411"/>
      <c r="AF127" s="411"/>
      <c r="AG127" s="411"/>
      <c r="AH127" s="411"/>
    </row>
    <row r="128" spans="1:34" s="434" customFormat="1" ht="30.75" customHeight="1">
      <c r="A128" s="382" t="s">
        <v>330</v>
      </c>
      <c r="B128" s="190" t="s">
        <v>15</v>
      </c>
      <c r="C128" s="190" t="s">
        <v>26</v>
      </c>
      <c r="D128" s="190" t="s">
        <v>370</v>
      </c>
      <c r="E128" s="190" t="s">
        <v>107</v>
      </c>
      <c r="F128" s="202">
        <v>57974.41</v>
      </c>
      <c r="G128" s="202">
        <v>18203.56</v>
      </c>
      <c r="H128" s="202">
        <v>19720.32</v>
      </c>
      <c r="I128" s="370"/>
      <c r="J128" s="382" t="s">
        <v>330</v>
      </c>
      <c r="K128" s="190" t="s">
        <v>64</v>
      </c>
      <c r="L128" s="190" t="s">
        <v>15</v>
      </c>
      <c r="M128" s="190" t="s">
        <v>26</v>
      </c>
      <c r="N128" s="190" t="s">
        <v>297</v>
      </c>
      <c r="O128" s="190" t="s">
        <v>107</v>
      </c>
      <c r="P128" s="202">
        <f t="shared" si="6"/>
        <v>57.974410000000006</v>
      </c>
      <c r="Q128" s="202">
        <f t="shared" si="6"/>
        <v>18.203560000000003</v>
      </c>
      <c r="R128" s="202">
        <f t="shared" si="6"/>
        <v>19.72032</v>
      </c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1"/>
      <c r="AF128" s="411"/>
      <c r="AG128" s="411"/>
      <c r="AH128" s="411"/>
    </row>
    <row r="129" spans="1:26" s="11" customFormat="1" ht="15.75" customHeight="1">
      <c r="A129" s="120" t="s">
        <v>232</v>
      </c>
      <c r="B129" s="104" t="s">
        <v>15</v>
      </c>
      <c r="C129" s="104" t="s">
        <v>26</v>
      </c>
      <c r="D129" s="104" t="s">
        <v>334</v>
      </c>
      <c r="E129" s="104" t="s">
        <v>373</v>
      </c>
      <c r="F129" s="103">
        <f>F131+F181+F182+F183+F184</f>
        <v>1103973.6400000001</v>
      </c>
      <c r="G129" s="103">
        <f>G131+G181+G182+G183+G184</f>
        <v>1083973.6400000001</v>
      </c>
      <c r="H129" s="103">
        <f>H131+H181+H182+H183+H184</f>
        <v>1103973.6400000001</v>
      </c>
      <c r="I129" s="142"/>
      <c r="J129" s="120" t="s">
        <v>232</v>
      </c>
      <c r="K129" s="104" t="s">
        <v>64</v>
      </c>
      <c r="L129" s="104" t="s">
        <v>15</v>
      </c>
      <c r="M129" s="104" t="s">
        <v>26</v>
      </c>
      <c r="N129" s="104" t="s">
        <v>279</v>
      </c>
      <c r="O129" s="104" t="s">
        <v>373</v>
      </c>
      <c r="P129" s="103">
        <f t="shared" si="6"/>
        <v>1103.9736400000002</v>
      </c>
      <c r="Q129" s="366">
        <f t="shared" si="6"/>
        <v>1083.9736400000002</v>
      </c>
      <c r="R129" s="366">
        <f t="shared" si="6"/>
        <v>1103.9736400000002</v>
      </c>
      <c r="S129" s="449"/>
      <c r="T129" s="449"/>
      <c r="U129" s="449"/>
      <c r="V129" s="449"/>
      <c r="W129" s="449"/>
      <c r="X129" s="449"/>
      <c r="Y129" s="449"/>
      <c r="Z129" s="449"/>
    </row>
    <row r="130" spans="1:18" s="197" customFormat="1" ht="33" customHeight="1">
      <c r="A130" s="195" t="s">
        <v>369</v>
      </c>
      <c r="B130" s="196" t="s">
        <v>15</v>
      </c>
      <c r="C130" s="196" t="s">
        <v>26</v>
      </c>
      <c r="D130" s="196" t="s">
        <v>279</v>
      </c>
      <c r="E130" s="196" t="s">
        <v>373</v>
      </c>
      <c r="F130" s="111">
        <f>F131+F181+F183+F182+F184</f>
        <v>1103973.6400000001</v>
      </c>
      <c r="G130" s="111">
        <f>G131+G181+G183+G182+G184</f>
        <v>1083973.6400000001</v>
      </c>
      <c r="H130" s="111">
        <f>H131+H181+H183+H182+H184</f>
        <v>1103973.6400000001</v>
      </c>
      <c r="I130" s="145"/>
      <c r="J130" s="158" t="s">
        <v>369</v>
      </c>
      <c r="K130" s="196" t="s">
        <v>64</v>
      </c>
      <c r="L130" s="196" t="s">
        <v>15</v>
      </c>
      <c r="M130" s="196" t="s">
        <v>26</v>
      </c>
      <c r="N130" s="196" t="s">
        <v>279</v>
      </c>
      <c r="O130" s="196" t="s">
        <v>373</v>
      </c>
      <c r="P130" s="111">
        <f>F130/1000</f>
        <v>1103.9736400000002</v>
      </c>
      <c r="Q130" s="111">
        <f>G130/1000</f>
        <v>1083.9736400000002</v>
      </c>
      <c r="R130" s="111">
        <f>H130/1000</f>
        <v>1103.9736400000002</v>
      </c>
    </row>
    <row r="131" spans="1:18" s="3" customFormat="1" ht="15" customHeight="1">
      <c r="A131" s="118" t="s">
        <v>32</v>
      </c>
      <c r="B131" s="119" t="s">
        <v>15</v>
      </c>
      <c r="C131" s="119" t="s">
        <v>26</v>
      </c>
      <c r="D131" s="119" t="s">
        <v>341</v>
      </c>
      <c r="E131" s="119" t="s">
        <v>111</v>
      </c>
      <c r="F131" s="108">
        <f>ЛИРА!B8</f>
        <v>816416</v>
      </c>
      <c r="G131" s="108">
        <f>ЛИРА!C8</f>
        <v>816416</v>
      </c>
      <c r="H131" s="108">
        <f>ЛИРА!D8</f>
        <v>816416</v>
      </c>
      <c r="I131" s="145"/>
      <c r="J131" s="118" t="s">
        <v>32</v>
      </c>
      <c r="K131" s="119" t="s">
        <v>64</v>
      </c>
      <c r="L131" s="119" t="s">
        <v>15</v>
      </c>
      <c r="M131" s="119" t="s">
        <v>26</v>
      </c>
      <c r="N131" s="119" t="s">
        <v>280</v>
      </c>
      <c r="O131" s="119" t="s">
        <v>111</v>
      </c>
      <c r="P131" s="108">
        <f t="shared" si="6"/>
        <v>816.416</v>
      </c>
      <c r="Q131" s="108">
        <f t="shared" si="6"/>
        <v>816.416</v>
      </c>
      <c r="R131" s="108">
        <f t="shared" si="6"/>
        <v>816.416</v>
      </c>
    </row>
    <row r="132" spans="1:18" s="199" customFormat="1" ht="18.75" customHeight="1" hidden="1">
      <c r="A132" s="118" t="s">
        <v>34</v>
      </c>
      <c r="B132" s="119" t="s">
        <v>15</v>
      </c>
      <c r="C132" s="119" t="s">
        <v>26</v>
      </c>
      <c r="D132" s="119" t="s">
        <v>63</v>
      </c>
      <c r="E132" s="119" t="s">
        <v>57</v>
      </c>
      <c r="F132" s="108"/>
      <c r="G132" s="108"/>
      <c r="H132" s="108"/>
      <c r="I132" s="145"/>
      <c r="J132" s="118" t="s">
        <v>34</v>
      </c>
      <c r="K132" s="119" t="s">
        <v>64</v>
      </c>
      <c r="L132" s="119" t="s">
        <v>15</v>
      </c>
      <c r="M132" s="119" t="s">
        <v>26</v>
      </c>
      <c r="N132" s="119" t="s">
        <v>63</v>
      </c>
      <c r="O132" s="119" t="s">
        <v>57</v>
      </c>
      <c r="P132" s="108">
        <f t="shared" si="6"/>
        <v>0</v>
      </c>
      <c r="Q132" s="108">
        <f t="shared" si="6"/>
        <v>0</v>
      </c>
      <c r="R132" s="108">
        <f t="shared" si="6"/>
        <v>0</v>
      </c>
    </row>
    <row r="133" spans="1:18" s="199" customFormat="1" ht="30" customHeight="1" hidden="1">
      <c r="A133" s="118" t="s">
        <v>37</v>
      </c>
      <c r="B133" s="119" t="s">
        <v>15</v>
      </c>
      <c r="C133" s="119" t="s">
        <v>26</v>
      </c>
      <c r="D133" s="119" t="s">
        <v>63</v>
      </c>
      <c r="E133" s="119" t="s">
        <v>57</v>
      </c>
      <c r="F133" s="108"/>
      <c r="G133" s="108"/>
      <c r="H133" s="108"/>
      <c r="I133" s="145"/>
      <c r="J133" s="118" t="s">
        <v>37</v>
      </c>
      <c r="K133" s="119" t="s">
        <v>64</v>
      </c>
      <c r="L133" s="119" t="s">
        <v>15</v>
      </c>
      <c r="M133" s="119" t="s">
        <v>26</v>
      </c>
      <c r="N133" s="119" t="s">
        <v>63</v>
      </c>
      <c r="O133" s="119" t="s">
        <v>57</v>
      </c>
      <c r="P133" s="108">
        <f t="shared" si="6"/>
        <v>0</v>
      </c>
      <c r="Q133" s="108">
        <f t="shared" si="6"/>
        <v>0</v>
      </c>
      <c r="R133" s="108">
        <f t="shared" si="6"/>
        <v>0</v>
      </c>
    </row>
    <row r="134" spans="1:18" s="199" customFormat="1" ht="30" customHeight="1" hidden="1">
      <c r="A134" s="118" t="s">
        <v>38</v>
      </c>
      <c r="B134" s="119" t="s">
        <v>15</v>
      </c>
      <c r="C134" s="119" t="s">
        <v>26</v>
      </c>
      <c r="D134" s="119" t="s">
        <v>63</v>
      </c>
      <c r="E134" s="119" t="s">
        <v>57</v>
      </c>
      <c r="F134" s="108"/>
      <c r="G134" s="108"/>
      <c r="H134" s="108"/>
      <c r="I134" s="145"/>
      <c r="J134" s="118" t="s">
        <v>38</v>
      </c>
      <c r="K134" s="119" t="s">
        <v>64</v>
      </c>
      <c r="L134" s="119" t="s">
        <v>15</v>
      </c>
      <c r="M134" s="119" t="s">
        <v>26</v>
      </c>
      <c r="N134" s="119" t="s">
        <v>63</v>
      </c>
      <c r="O134" s="119" t="s">
        <v>57</v>
      </c>
      <c r="P134" s="108">
        <f t="shared" si="6"/>
        <v>0</v>
      </c>
      <c r="Q134" s="108">
        <f t="shared" si="6"/>
        <v>0</v>
      </c>
      <c r="R134" s="108">
        <f t="shared" si="6"/>
        <v>0</v>
      </c>
    </row>
    <row r="135" spans="1:18" s="199" customFormat="1" ht="18.75" customHeight="1" hidden="1">
      <c r="A135" s="118" t="s">
        <v>39</v>
      </c>
      <c r="B135" s="119" t="s">
        <v>15</v>
      </c>
      <c r="C135" s="119" t="s">
        <v>26</v>
      </c>
      <c r="D135" s="119" t="s">
        <v>63</v>
      </c>
      <c r="E135" s="119" t="s">
        <v>57</v>
      </c>
      <c r="F135" s="108"/>
      <c r="G135" s="108"/>
      <c r="H135" s="108"/>
      <c r="I135" s="145"/>
      <c r="J135" s="118" t="s">
        <v>39</v>
      </c>
      <c r="K135" s="119" t="s">
        <v>64</v>
      </c>
      <c r="L135" s="119" t="s">
        <v>15</v>
      </c>
      <c r="M135" s="119" t="s">
        <v>26</v>
      </c>
      <c r="N135" s="119" t="s">
        <v>63</v>
      </c>
      <c r="O135" s="119" t="s">
        <v>57</v>
      </c>
      <c r="P135" s="108">
        <f t="shared" si="6"/>
        <v>0</v>
      </c>
      <c r="Q135" s="108">
        <f t="shared" si="6"/>
        <v>0</v>
      </c>
      <c r="R135" s="108">
        <f t="shared" si="6"/>
        <v>0</v>
      </c>
    </row>
    <row r="136" spans="1:18" s="199" customFormat="1" ht="18.75" customHeight="1" hidden="1">
      <c r="A136" s="118" t="s">
        <v>40</v>
      </c>
      <c r="B136" s="119" t="s">
        <v>15</v>
      </c>
      <c r="C136" s="119" t="s">
        <v>26</v>
      </c>
      <c r="D136" s="119" t="s">
        <v>63</v>
      </c>
      <c r="E136" s="119" t="s">
        <v>57</v>
      </c>
      <c r="F136" s="108"/>
      <c r="G136" s="108"/>
      <c r="H136" s="108"/>
      <c r="I136" s="145"/>
      <c r="J136" s="118" t="s">
        <v>40</v>
      </c>
      <c r="K136" s="119" t="s">
        <v>64</v>
      </c>
      <c r="L136" s="119" t="s">
        <v>15</v>
      </c>
      <c r="M136" s="119" t="s">
        <v>26</v>
      </c>
      <c r="N136" s="119" t="s">
        <v>63</v>
      </c>
      <c r="O136" s="119" t="s">
        <v>57</v>
      </c>
      <c r="P136" s="108">
        <f t="shared" si="6"/>
        <v>0</v>
      </c>
      <c r="Q136" s="108">
        <f t="shared" si="6"/>
        <v>0</v>
      </c>
      <c r="R136" s="108">
        <f t="shared" si="6"/>
        <v>0</v>
      </c>
    </row>
    <row r="137" spans="1:18" s="199" customFormat="1" ht="30" customHeight="1" hidden="1">
      <c r="A137" s="118" t="s">
        <v>41</v>
      </c>
      <c r="B137" s="119" t="s">
        <v>15</v>
      </c>
      <c r="C137" s="119" t="s">
        <v>26</v>
      </c>
      <c r="D137" s="119" t="s">
        <v>63</v>
      </c>
      <c r="E137" s="119" t="s">
        <v>57</v>
      </c>
      <c r="F137" s="108"/>
      <c r="G137" s="108"/>
      <c r="H137" s="108"/>
      <c r="I137" s="145"/>
      <c r="J137" s="118" t="s">
        <v>41</v>
      </c>
      <c r="K137" s="119" t="s">
        <v>64</v>
      </c>
      <c r="L137" s="119" t="s">
        <v>15</v>
      </c>
      <c r="M137" s="119" t="s">
        <v>26</v>
      </c>
      <c r="N137" s="119" t="s">
        <v>63</v>
      </c>
      <c r="O137" s="119" t="s">
        <v>57</v>
      </c>
      <c r="P137" s="108">
        <f t="shared" si="6"/>
        <v>0</v>
      </c>
      <c r="Q137" s="108">
        <f t="shared" si="6"/>
        <v>0</v>
      </c>
      <c r="R137" s="108">
        <f t="shared" si="6"/>
        <v>0</v>
      </c>
    </row>
    <row r="138" spans="1:18" s="3" customFormat="1" ht="15.75" customHeight="1" hidden="1">
      <c r="A138" s="118" t="s">
        <v>42</v>
      </c>
      <c r="B138" s="119" t="s">
        <v>15</v>
      </c>
      <c r="C138" s="119" t="s">
        <v>26</v>
      </c>
      <c r="D138" s="119" t="s">
        <v>63</v>
      </c>
      <c r="E138" s="119" t="s">
        <v>57</v>
      </c>
      <c r="F138" s="108"/>
      <c r="G138" s="108"/>
      <c r="H138" s="108"/>
      <c r="I138" s="145"/>
      <c r="J138" s="118" t="s">
        <v>42</v>
      </c>
      <c r="K138" s="119" t="s">
        <v>64</v>
      </c>
      <c r="L138" s="119" t="s">
        <v>15</v>
      </c>
      <c r="M138" s="119" t="s">
        <v>26</v>
      </c>
      <c r="N138" s="119" t="s">
        <v>63</v>
      </c>
      <c r="O138" s="119" t="s">
        <v>57</v>
      </c>
      <c r="P138" s="108">
        <f t="shared" si="6"/>
        <v>0</v>
      </c>
      <c r="Q138" s="108">
        <f t="shared" si="6"/>
        <v>0</v>
      </c>
      <c r="R138" s="108">
        <f t="shared" si="6"/>
        <v>0</v>
      </c>
    </row>
    <row r="139" spans="1:18" s="3" customFormat="1" ht="28.5" customHeight="1" hidden="1">
      <c r="A139" s="118" t="s">
        <v>43</v>
      </c>
      <c r="B139" s="119" t="s">
        <v>15</v>
      </c>
      <c r="C139" s="119" t="s">
        <v>26</v>
      </c>
      <c r="D139" s="119" t="s">
        <v>63</v>
      </c>
      <c r="E139" s="119" t="s">
        <v>57</v>
      </c>
      <c r="F139" s="108"/>
      <c r="G139" s="108"/>
      <c r="H139" s="108"/>
      <c r="I139" s="145"/>
      <c r="J139" s="118" t="s">
        <v>43</v>
      </c>
      <c r="K139" s="153"/>
      <c r="L139" s="119" t="s">
        <v>15</v>
      </c>
      <c r="M139" s="119" t="s">
        <v>26</v>
      </c>
      <c r="N139" s="119" t="s">
        <v>63</v>
      </c>
      <c r="O139" s="119" t="s">
        <v>57</v>
      </c>
      <c r="P139" s="108">
        <f t="shared" si="6"/>
        <v>0</v>
      </c>
      <c r="Q139" s="108">
        <f t="shared" si="6"/>
        <v>0</v>
      </c>
      <c r="R139" s="108">
        <f t="shared" si="6"/>
        <v>0</v>
      </c>
    </row>
    <row r="140" spans="1:18" s="3" customFormat="1" ht="14.25" customHeight="1" hidden="1">
      <c r="A140" s="118" t="s">
        <v>35</v>
      </c>
      <c r="B140" s="119" t="s">
        <v>15</v>
      </c>
      <c r="C140" s="119" t="s">
        <v>26</v>
      </c>
      <c r="D140" s="119" t="s">
        <v>63</v>
      </c>
      <c r="E140" s="119" t="s">
        <v>57</v>
      </c>
      <c r="F140" s="108"/>
      <c r="G140" s="108"/>
      <c r="H140" s="108"/>
      <c r="I140" s="145"/>
      <c r="J140" s="118" t="s">
        <v>35</v>
      </c>
      <c r="K140" s="153"/>
      <c r="L140" s="119" t="s">
        <v>15</v>
      </c>
      <c r="M140" s="119" t="s">
        <v>26</v>
      </c>
      <c r="N140" s="119" t="s">
        <v>63</v>
      </c>
      <c r="O140" s="119" t="s">
        <v>57</v>
      </c>
      <c r="P140" s="108">
        <f t="shared" si="6"/>
        <v>0</v>
      </c>
      <c r="Q140" s="108">
        <f t="shared" si="6"/>
        <v>0</v>
      </c>
      <c r="R140" s="108">
        <f t="shared" si="6"/>
        <v>0</v>
      </c>
    </row>
    <row r="141" spans="1:18" s="3" customFormat="1" ht="14.25" customHeight="1" hidden="1">
      <c r="A141" s="118" t="s">
        <v>44</v>
      </c>
      <c r="B141" s="119" t="s">
        <v>15</v>
      </c>
      <c r="C141" s="119" t="s">
        <v>26</v>
      </c>
      <c r="D141" s="119" t="s">
        <v>63</v>
      </c>
      <c r="E141" s="119" t="s">
        <v>57</v>
      </c>
      <c r="F141" s="108"/>
      <c r="G141" s="108"/>
      <c r="H141" s="108"/>
      <c r="I141" s="145"/>
      <c r="J141" s="118" t="s">
        <v>44</v>
      </c>
      <c r="K141" s="153"/>
      <c r="L141" s="119" t="s">
        <v>15</v>
      </c>
      <c r="M141" s="119" t="s">
        <v>26</v>
      </c>
      <c r="N141" s="119" t="s">
        <v>63</v>
      </c>
      <c r="O141" s="119" t="s">
        <v>57</v>
      </c>
      <c r="P141" s="108">
        <f t="shared" si="6"/>
        <v>0</v>
      </c>
      <c r="Q141" s="108">
        <f t="shared" si="6"/>
        <v>0</v>
      </c>
      <c r="R141" s="108">
        <f t="shared" si="6"/>
        <v>0</v>
      </c>
    </row>
    <row r="142" spans="1:18" s="3" customFormat="1" ht="14.25" customHeight="1" hidden="1">
      <c r="A142" s="118" t="s">
        <v>46</v>
      </c>
      <c r="B142" s="119" t="s">
        <v>15</v>
      </c>
      <c r="C142" s="119" t="s">
        <v>26</v>
      </c>
      <c r="D142" s="119" t="s">
        <v>63</v>
      </c>
      <c r="E142" s="119" t="s">
        <v>57</v>
      </c>
      <c r="F142" s="108"/>
      <c r="G142" s="108"/>
      <c r="H142" s="108"/>
      <c r="I142" s="145"/>
      <c r="J142" s="118" t="s">
        <v>46</v>
      </c>
      <c r="K142" s="200"/>
      <c r="L142" s="119" t="s">
        <v>15</v>
      </c>
      <c r="M142" s="119" t="s">
        <v>26</v>
      </c>
      <c r="N142" s="119" t="s">
        <v>63</v>
      </c>
      <c r="O142" s="119" t="s">
        <v>57</v>
      </c>
      <c r="P142" s="108">
        <f t="shared" si="6"/>
        <v>0</v>
      </c>
      <c r="Q142" s="108">
        <f t="shared" si="6"/>
        <v>0</v>
      </c>
      <c r="R142" s="108">
        <f t="shared" si="6"/>
        <v>0</v>
      </c>
    </row>
    <row r="143" spans="1:18" s="3" customFormat="1" ht="14.25" customHeight="1" hidden="1">
      <c r="A143" s="118" t="s">
        <v>47</v>
      </c>
      <c r="B143" s="119" t="s">
        <v>15</v>
      </c>
      <c r="C143" s="119" t="s">
        <v>26</v>
      </c>
      <c r="D143" s="119" t="s">
        <v>63</v>
      </c>
      <c r="E143" s="119" t="s">
        <v>57</v>
      </c>
      <c r="F143" s="108"/>
      <c r="G143" s="108"/>
      <c r="H143" s="108"/>
      <c r="I143" s="145"/>
      <c r="J143" s="118" t="s">
        <v>47</v>
      </c>
      <c r="K143" s="200"/>
      <c r="L143" s="119" t="s">
        <v>15</v>
      </c>
      <c r="M143" s="119" t="s">
        <v>26</v>
      </c>
      <c r="N143" s="119" t="s">
        <v>63</v>
      </c>
      <c r="O143" s="119" t="s">
        <v>57</v>
      </c>
      <c r="P143" s="108">
        <f t="shared" si="6"/>
        <v>0</v>
      </c>
      <c r="Q143" s="108">
        <f t="shared" si="6"/>
        <v>0</v>
      </c>
      <c r="R143" s="108">
        <f t="shared" si="6"/>
        <v>0</v>
      </c>
    </row>
    <row r="144" spans="1:18" s="3" customFormat="1" ht="14.25" customHeight="1" hidden="1">
      <c r="A144" s="118" t="s">
        <v>48</v>
      </c>
      <c r="B144" s="119" t="s">
        <v>15</v>
      </c>
      <c r="C144" s="119" t="s">
        <v>26</v>
      </c>
      <c r="D144" s="119" t="s">
        <v>63</v>
      </c>
      <c r="E144" s="119" t="s">
        <v>57</v>
      </c>
      <c r="F144" s="108"/>
      <c r="G144" s="108"/>
      <c r="H144" s="108"/>
      <c r="I144" s="145"/>
      <c r="J144" s="118" t="s">
        <v>48</v>
      </c>
      <c r="K144" s="200"/>
      <c r="L144" s="119" t="s">
        <v>15</v>
      </c>
      <c r="M144" s="119" t="s">
        <v>26</v>
      </c>
      <c r="N144" s="119" t="s">
        <v>63</v>
      </c>
      <c r="O144" s="119" t="s">
        <v>57</v>
      </c>
      <c r="P144" s="108">
        <f t="shared" si="6"/>
        <v>0</v>
      </c>
      <c r="Q144" s="108">
        <f t="shared" si="6"/>
        <v>0</v>
      </c>
      <c r="R144" s="108">
        <f t="shared" si="6"/>
        <v>0</v>
      </c>
    </row>
    <row r="145" spans="1:18" s="3" customFormat="1" ht="14.25" customHeight="1" hidden="1">
      <c r="A145" s="118" t="s">
        <v>50</v>
      </c>
      <c r="B145" s="119" t="s">
        <v>15</v>
      </c>
      <c r="C145" s="119" t="s">
        <v>26</v>
      </c>
      <c r="D145" s="119" t="s">
        <v>63</v>
      </c>
      <c r="E145" s="119" t="s">
        <v>57</v>
      </c>
      <c r="F145" s="108"/>
      <c r="G145" s="108"/>
      <c r="H145" s="108"/>
      <c r="I145" s="145"/>
      <c r="J145" s="118" t="s">
        <v>50</v>
      </c>
      <c r="K145" s="200"/>
      <c r="L145" s="119" t="s">
        <v>15</v>
      </c>
      <c r="M145" s="119" t="s">
        <v>26</v>
      </c>
      <c r="N145" s="119" t="s">
        <v>63</v>
      </c>
      <c r="O145" s="119" t="s">
        <v>57</v>
      </c>
      <c r="P145" s="108">
        <f t="shared" si="6"/>
        <v>0</v>
      </c>
      <c r="Q145" s="108">
        <f t="shared" si="6"/>
        <v>0</v>
      </c>
      <c r="R145" s="108">
        <f t="shared" si="6"/>
        <v>0</v>
      </c>
    </row>
    <row r="146" spans="1:18" s="3" customFormat="1" ht="14.25" customHeight="1" hidden="1">
      <c r="A146" s="118" t="s">
        <v>39</v>
      </c>
      <c r="B146" s="119" t="s">
        <v>27</v>
      </c>
      <c r="C146" s="119" t="s">
        <v>26</v>
      </c>
      <c r="D146" s="119" t="s">
        <v>63</v>
      </c>
      <c r="E146" s="119" t="s">
        <v>29</v>
      </c>
      <c r="F146" s="108"/>
      <c r="G146" s="108"/>
      <c r="H146" s="108"/>
      <c r="I146" s="145"/>
      <c r="J146" s="118" t="s">
        <v>39</v>
      </c>
      <c r="K146" s="200"/>
      <c r="L146" s="119" t="s">
        <v>27</v>
      </c>
      <c r="M146" s="119" t="s">
        <v>26</v>
      </c>
      <c r="N146" s="119" t="s">
        <v>63</v>
      </c>
      <c r="O146" s="119" t="s">
        <v>29</v>
      </c>
      <c r="P146" s="108">
        <f t="shared" si="6"/>
        <v>0</v>
      </c>
      <c r="Q146" s="108">
        <f t="shared" si="6"/>
        <v>0</v>
      </c>
      <c r="R146" s="108">
        <f t="shared" si="6"/>
        <v>0</v>
      </c>
    </row>
    <row r="147" spans="1:18" s="3" customFormat="1" ht="14.25" customHeight="1" hidden="1">
      <c r="A147" s="118" t="s">
        <v>40</v>
      </c>
      <c r="B147" s="119" t="s">
        <v>27</v>
      </c>
      <c r="C147" s="119" t="s">
        <v>26</v>
      </c>
      <c r="D147" s="119" t="s">
        <v>63</v>
      </c>
      <c r="E147" s="119" t="s">
        <v>29</v>
      </c>
      <c r="F147" s="108"/>
      <c r="G147" s="108"/>
      <c r="H147" s="108"/>
      <c r="I147" s="145"/>
      <c r="J147" s="118" t="s">
        <v>40</v>
      </c>
      <c r="K147" s="200"/>
      <c r="L147" s="119" t="s">
        <v>27</v>
      </c>
      <c r="M147" s="119" t="s">
        <v>26</v>
      </c>
      <c r="N147" s="119" t="s">
        <v>63</v>
      </c>
      <c r="O147" s="119" t="s">
        <v>29</v>
      </c>
      <c r="P147" s="108">
        <f t="shared" si="6"/>
        <v>0</v>
      </c>
      <c r="Q147" s="108">
        <f t="shared" si="6"/>
        <v>0</v>
      </c>
      <c r="R147" s="108">
        <f t="shared" si="6"/>
        <v>0</v>
      </c>
    </row>
    <row r="148" spans="1:18" s="3" customFormat="1" ht="14.25" customHeight="1" hidden="1">
      <c r="A148" s="118" t="s">
        <v>41</v>
      </c>
      <c r="B148" s="119" t="s">
        <v>27</v>
      </c>
      <c r="C148" s="119" t="s">
        <v>26</v>
      </c>
      <c r="D148" s="119" t="s">
        <v>63</v>
      </c>
      <c r="E148" s="119" t="s">
        <v>29</v>
      </c>
      <c r="F148" s="108"/>
      <c r="G148" s="108"/>
      <c r="H148" s="108"/>
      <c r="I148" s="145"/>
      <c r="J148" s="118" t="s">
        <v>41</v>
      </c>
      <c r="K148" s="200"/>
      <c r="L148" s="119" t="s">
        <v>27</v>
      </c>
      <c r="M148" s="119" t="s">
        <v>26</v>
      </c>
      <c r="N148" s="119" t="s">
        <v>63</v>
      </c>
      <c r="O148" s="119" t="s">
        <v>29</v>
      </c>
      <c r="P148" s="108">
        <f t="shared" si="6"/>
        <v>0</v>
      </c>
      <c r="Q148" s="108">
        <f t="shared" si="6"/>
        <v>0</v>
      </c>
      <c r="R148" s="108">
        <f t="shared" si="6"/>
        <v>0</v>
      </c>
    </row>
    <row r="149" spans="1:18" s="3" customFormat="1" ht="14.25" customHeight="1" hidden="1">
      <c r="A149" s="118" t="s">
        <v>42</v>
      </c>
      <c r="B149" s="119" t="s">
        <v>27</v>
      </c>
      <c r="C149" s="119" t="s">
        <v>26</v>
      </c>
      <c r="D149" s="119" t="s">
        <v>63</v>
      </c>
      <c r="E149" s="119" t="s">
        <v>29</v>
      </c>
      <c r="F149" s="108"/>
      <c r="G149" s="108"/>
      <c r="H149" s="108"/>
      <c r="I149" s="145"/>
      <c r="J149" s="118" t="s">
        <v>42</v>
      </c>
      <c r="K149" s="200"/>
      <c r="L149" s="119" t="s">
        <v>27</v>
      </c>
      <c r="M149" s="119" t="s">
        <v>26</v>
      </c>
      <c r="N149" s="119" t="s">
        <v>63</v>
      </c>
      <c r="O149" s="119" t="s">
        <v>29</v>
      </c>
      <c r="P149" s="108">
        <f t="shared" si="6"/>
        <v>0</v>
      </c>
      <c r="Q149" s="108">
        <f t="shared" si="6"/>
        <v>0</v>
      </c>
      <c r="R149" s="108">
        <f t="shared" si="6"/>
        <v>0</v>
      </c>
    </row>
    <row r="150" spans="1:18" s="3" customFormat="1" ht="14.25" customHeight="1" hidden="1">
      <c r="A150" s="118" t="s">
        <v>43</v>
      </c>
      <c r="B150" s="119" t="s">
        <v>27</v>
      </c>
      <c r="C150" s="119" t="s">
        <v>26</v>
      </c>
      <c r="D150" s="119" t="s">
        <v>63</v>
      </c>
      <c r="E150" s="119" t="s">
        <v>29</v>
      </c>
      <c r="F150" s="108"/>
      <c r="G150" s="108"/>
      <c r="H150" s="108"/>
      <c r="I150" s="145"/>
      <c r="J150" s="118" t="s">
        <v>43</v>
      </c>
      <c r="K150" s="200"/>
      <c r="L150" s="119" t="s">
        <v>27</v>
      </c>
      <c r="M150" s="119" t="s">
        <v>26</v>
      </c>
      <c r="N150" s="119" t="s">
        <v>63</v>
      </c>
      <c r="O150" s="119" t="s">
        <v>29</v>
      </c>
      <c r="P150" s="108">
        <f t="shared" si="6"/>
        <v>0</v>
      </c>
      <c r="Q150" s="108">
        <f t="shared" si="6"/>
        <v>0</v>
      </c>
      <c r="R150" s="108">
        <f t="shared" si="6"/>
        <v>0</v>
      </c>
    </row>
    <row r="151" spans="1:18" s="3" customFormat="1" ht="14.25" customHeight="1" hidden="1">
      <c r="A151" s="118" t="s">
        <v>35</v>
      </c>
      <c r="B151" s="119" t="s">
        <v>27</v>
      </c>
      <c r="C151" s="119" t="s">
        <v>26</v>
      </c>
      <c r="D151" s="119" t="s">
        <v>63</v>
      </c>
      <c r="E151" s="119" t="s">
        <v>29</v>
      </c>
      <c r="F151" s="108"/>
      <c r="G151" s="108"/>
      <c r="H151" s="108"/>
      <c r="I151" s="145"/>
      <c r="J151" s="118" t="s">
        <v>35</v>
      </c>
      <c r="K151" s="200"/>
      <c r="L151" s="119" t="s">
        <v>27</v>
      </c>
      <c r="M151" s="119" t="s">
        <v>26</v>
      </c>
      <c r="N151" s="119" t="s">
        <v>63</v>
      </c>
      <c r="O151" s="119" t="s">
        <v>29</v>
      </c>
      <c r="P151" s="108">
        <f t="shared" si="6"/>
        <v>0</v>
      </c>
      <c r="Q151" s="108">
        <f t="shared" si="6"/>
        <v>0</v>
      </c>
      <c r="R151" s="108">
        <f t="shared" si="6"/>
        <v>0</v>
      </c>
    </row>
    <row r="152" spans="1:18" s="3" customFormat="1" ht="14.25" customHeight="1" hidden="1">
      <c r="A152" s="118" t="s">
        <v>36</v>
      </c>
      <c r="B152" s="119" t="s">
        <v>27</v>
      </c>
      <c r="C152" s="119" t="s">
        <v>26</v>
      </c>
      <c r="D152" s="119" t="s">
        <v>63</v>
      </c>
      <c r="E152" s="119" t="s">
        <v>29</v>
      </c>
      <c r="F152" s="108"/>
      <c r="G152" s="108"/>
      <c r="H152" s="108"/>
      <c r="I152" s="145"/>
      <c r="J152" s="118" t="s">
        <v>36</v>
      </c>
      <c r="K152" s="200"/>
      <c r="L152" s="119" t="s">
        <v>27</v>
      </c>
      <c r="M152" s="119" t="s">
        <v>26</v>
      </c>
      <c r="N152" s="119" t="s">
        <v>63</v>
      </c>
      <c r="O152" s="119" t="s">
        <v>29</v>
      </c>
      <c r="P152" s="108">
        <f t="shared" si="6"/>
        <v>0</v>
      </c>
      <c r="Q152" s="108">
        <f t="shared" si="6"/>
        <v>0</v>
      </c>
      <c r="R152" s="108">
        <f t="shared" si="6"/>
        <v>0</v>
      </c>
    </row>
    <row r="153" spans="1:18" s="3" customFormat="1" ht="14.25" customHeight="1" hidden="1">
      <c r="A153" s="118" t="s">
        <v>46</v>
      </c>
      <c r="B153" s="119" t="s">
        <v>27</v>
      </c>
      <c r="C153" s="119" t="s">
        <v>26</v>
      </c>
      <c r="D153" s="119" t="s">
        <v>63</v>
      </c>
      <c r="E153" s="119" t="s">
        <v>29</v>
      </c>
      <c r="F153" s="108"/>
      <c r="G153" s="108"/>
      <c r="H153" s="108"/>
      <c r="I153" s="145"/>
      <c r="J153" s="118" t="s">
        <v>46</v>
      </c>
      <c r="K153" s="118"/>
      <c r="L153" s="119" t="s">
        <v>27</v>
      </c>
      <c r="M153" s="119" t="s">
        <v>26</v>
      </c>
      <c r="N153" s="119" t="s">
        <v>63</v>
      </c>
      <c r="O153" s="119" t="s">
        <v>29</v>
      </c>
      <c r="P153" s="108">
        <f t="shared" si="6"/>
        <v>0</v>
      </c>
      <c r="Q153" s="108">
        <f t="shared" si="6"/>
        <v>0</v>
      </c>
      <c r="R153" s="108">
        <f t="shared" si="6"/>
        <v>0</v>
      </c>
    </row>
    <row r="154" spans="1:18" s="3" customFormat="1" ht="14.25" customHeight="1" hidden="1">
      <c r="A154" s="118" t="s">
        <v>47</v>
      </c>
      <c r="B154" s="119" t="s">
        <v>27</v>
      </c>
      <c r="C154" s="119" t="s">
        <v>26</v>
      </c>
      <c r="D154" s="119" t="s">
        <v>63</v>
      </c>
      <c r="E154" s="119" t="s">
        <v>29</v>
      </c>
      <c r="F154" s="108"/>
      <c r="G154" s="108"/>
      <c r="H154" s="108"/>
      <c r="I154" s="145"/>
      <c r="J154" s="118" t="s">
        <v>47</v>
      </c>
      <c r="K154" s="118"/>
      <c r="L154" s="119" t="s">
        <v>27</v>
      </c>
      <c r="M154" s="119" t="s">
        <v>26</v>
      </c>
      <c r="N154" s="119" t="s">
        <v>63</v>
      </c>
      <c r="O154" s="119" t="s">
        <v>29</v>
      </c>
      <c r="P154" s="108">
        <f t="shared" si="6"/>
        <v>0</v>
      </c>
      <c r="Q154" s="108">
        <f t="shared" si="6"/>
        <v>0</v>
      </c>
      <c r="R154" s="108">
        <f t="shared" si="6"/>
        <v>0</v>
      </c>
    </row>
    <row r="155" spans="1:18" s="3" customFormat="1" ht="14.25" customHeight="1" hidden="1">
      <c r="A155" s="118" t="s">
        <v>48</v>
      </c>
      <c r="B155" s="119" t="s">
        <v>27</v>
      </c>
      <c r="C155" s="119" t="s">
        <v>26</v>
      </c>
      <c r="D155" s="119" t="s">
        <v>63</v>
      </c>
      <c r="E155" s="119" t="s">
        <v>29</v>
      </c>
      <c r="F155" s="108"/>
      <c r="G155" s="108"/>
      <c r="H155" s="108"/>
      <c r="I155" s="145"/>
      <c r="J155" s="118" t="s">
        <v>48</v>
      </c>
      <c r="K155" s="118"/>
      <c r="L155" s="119" t="s">
        <v>27</v>
      </c>
      <c r="M155" s="119" t="s">
        <v>26</v>
      </c>
      <c r="N155" s="119" t="s">
        <v>63</v>
      </c>
      <c r="O155" s="119" t="s">
        <v>29</v>
      </c>
      <c r="P155" s="108">
        <f t="shared" si="6"/>
        <v>0</v>
      </c>
      <c r="Q155" s="108">
        <f t="shared" si="6"/>
        <v>0</v>
      </c>
      <c r="R155" s="108">
        <f t="shared" si="6"/>
        <v>0</v>
      </c>
    </row>
    <row r="156" spans="1:18" s="3" customFormat="1" ht="14.25" customHeight="1" hidden="1">
      <c r="A156" s="118" t="s">
        <v>50</v>
      </c>
      <c r="B156" s="119" t="s">
        <v>27</v>
      </c>
      <c r="C156" s="119" t="s">
        <v>26</v>
      </c>
      <c r="D156" s="119" t="s">
        <v>63</v>
      </c>
      <c r="E156" s="119" t="s">
        <v>29</v>
      </c>
      <c r="F156" s="108"/>
      <c r="G156" s="108"/>
      <c r="H156" s="108"/>
      <c r="I156" s="145"/>
      <c r="J156" s="118" t="s">
        <v>50</v>
      </c>
      <c r="K156" s="118"/>
      <c r="L156" s="119" t="s">
        <v>27</v>
      </c>
      <c r="M156" s="119" t="s">
        <v>26</v>
      </c>
      <c r="N156" s="119" t="s">
        <v>63</v>
      </c>
      <c r="O156" s="119" t="s">
        <v>29</v>
      </c>
      <c r="P156" s="108">
        <f aca="true" t="shared" si="10" ref="P156:R192">F156/1000</f>
        <v>0</v>
      </c>
      <c r="Q156" s="108">
        <f t="shared" si="10"/>
        <v>0</v>
      </c>
      <c r="R156" s="108">
        <f t="shared" si="10"/>
        <v>0</v>
      </c>
    </row>
    <row r="157" spans="1:18" s="3" customFormat="1" ht="14.25" customHeight="1" hidden="1">
      <c r="A157" s="153" t="s">
        <v>30</v>
      </c>
      <c r="B157" s="119" t="s">
        <v>27</v>
      </c>
      <c r="C157" s="119" t="s">
        <v>26</v>
      </c>
      <c r="D157" s="119" t="s">
        <v>63</v>
      </c>
      <c r="E157" s="119"/>
      <c r="F157" s="108"/>
      <c r="G157" s="108"/>
      <c r="H157" s="108"/>
      <c r="I157" s="145"/>
      <c r="J157" s="153" t="s">
        <v>30</v>
      </c>
      <c r="K157" s="118"/>
      <c r="L157" s="119" t="s">
        <v>27</v>
      </c>
      <c r="M157" s="119" t="s">
        <v>26</v>
      </c>
      <c r="N157" s="119" t="s">
        <v>63</v>
      </c>
      <c r="O157" s="119"/>
      <c r="P157" s="108">
        <f t="shared" si="10"/>
        <v>0</v>
      </c>
      <c r="Q157" s="108">
        <f t="shared" si="10"/>
        <v>0</v>
      </c>
      <c r="R157" s="108">
        <f t="shared" si="10"/>
        <v>0</v>
      </c>
    </row>
    <row r="158" spans="1:18" s="3" customFormat="1" ht="28.5" customHeight="1" hidden="1">
      <c r="A158" s="153" t="s">
        <v>9</v>
      </c>
      <c r="B158" s="119" t="s">
        <v>27</v>
      </c>
      <c r="C158" s="119" t="s">
        <v>26</v>
      </c>
      <c r="D158" s="119" t="s">
        <v>63</v>
      </c>
      <c r="E158" s="119">
        <v>327</v>
      </c>
      <c r="F158" s="108"/>
      <c r="G158" s="108"/>
      <c r="H158" s="108"/>
      <c r="I158" s="145"/>
      <c r="J158" s="153" t="s">
        <v>9</v>
      </c>
      <c r="K158" s="118"/>
      <c r="L158" s="119" t="s">
        <v>27</v>
      </c>
      <c r="M158" s="119" t="s">
        <v>26</v>
      </c>
      <c r="N158" s="119" t="s">
        <v>63</v>
      </c>
      <c r="O158" s="119">
        <v>327</v>
      </c>
      <c r="P158" s="108">
        <f t="shared" si="10"/>
        <v>0</v>
      </c>
      <c r="Q158" s="108">
        <f t="shared" si="10"/>
        <v>0</v>
      </c>
      <c r="R158" s="108">
        <f t="shared" si="10"/>
        <v>0</v>
      </c>
    </row>
    <row r="159" spans="1:18" s="3" customFormat="1" ht="14.25" customHeight="1" hidden="1">
      <c r="A159" s="118" t="s">
        <v>31</v>
      </c>
      <c r="B159" s="119" t="s">
        <v>27</v>
      </c>
      <c r="C159" s="119" t="s">
        <v>26</v>
      </c>
      <c r="D159" s="119" t="s">
        <v>63</v>
      </c>
      <c r="E159" s="119" t="s">
        <v>29</v>
      </c>
      <c r="F159" s="108"/>
      <c r="G159" s="108"/>
      <c r="H159" s="108"/>
      <c r="I159" s="145"/>
      <c r="J159" s="118" t="s">
        <v>31</v>
      </c>
      <c r="K159" s="118"/>
      <c r="L159" s="119" t="s">
        <v>27</v>
      </c>
      <c r="M159" s="119" t="s">
        <v>26</v>
      </c>
      <c r="N159" s="119" t="s">
        <v>63</v>
      </c>
      <c r="O159" s="119" t="s">
        <v>29</v>
      </c>
      <c r="P159" s="108">
        <f t="shared" si="10"/>
        <v>0</v>
      </c>
      <c r="Q159" s="108">
        <f t="shared" si="10"/>
        <v>0</v>
      </c>
      <c r="R159" s="108">
        <f t="shared" si="10"/>
        <v>0</v>
      </c>
    </row>
    <row r="160" spans="1:18" s="3" customFormat="1" ht="14.25" customHeight="1" hidden="1">
      <c r="A160" s="118" t="s">
        <v>32</v>
      </c>
      <c r="B160" s="119" t="s">
        <v>27</v>
      </c>
      <c r="C160" s="119" t="s">
        <v>26</v>
      </c>
      <c r="D160" s="119" t="s">
        <v>63</v>
      </c>
      <c r="E160" s="119" t="s">
        <v>29</v>
      </c>
      <c r="F160" s="108"/>
      <c r="G160" s="108"/>
      <c r="H160" s="108"/>
      <c r="I160" s="145"/>
      <c r="J160" s="118" t="s">
        <v>32</v>
      </c>
      <c r="K160" s="118"/>
      <c r="L160" s="119" t="s">
        <v>27</v>
      </c>
      <c r="M160" s="119" t="s">
        <v>26</v>
      </c>
      <c r="N160" s="119" t="s">
        <v>63</v>
      </c>
      <c r="O160" s="119" t="s">
        <v>29</v>
      </c>
      <c r="P160" s="108">
        <f t="shared" si="10"/>
        <v>0</v>
      </c>
      <c r="Q160" s="108">
        <f t="shared" si="10"/>
        <v>0</v>
      </c>
      <c r="R160" s="108">
        <f t="shared" si="10"/>
        <v>0</v>
      </c>
    </row>
    <row r="161" spans="1:18" s="3" customFormat="1" ht="14.25" customHeight="1" hidden="1">
      <c r="A161" s="118" t="s">
        <v>33</v>
      </c>
      <c r="B161" s="119" t="s">
        <v>27</v>
      </c>
      <c r="C161" s="119" t="s">
        <v>26</v>
      </c>
      <c r="D161" s="119" t="s">
        <v>63</v>
      </c>
      <c r="E161" s="119" t="s">
        <v>29</v>
      </c>
      <c r="F161" s="108"/>
      <c r="G161" s="108"/>
      <c r="H161" s="108"/>
      <c r="I161" s="145"/>
      <c r="J161" s="118" t="s">
        <v>33</v>
      </c>
      <c r="K161" s="118"/>
      <c r="L161" s="119" t="s">
        <v>27</v>
      </c>
      <c r="M161" s="119" t="s">
        <v>26</v>
      </c>
      <c r="N161" s="119" t="s">
        <v>63</v>
      </c>
      <c r="O161" s="119" t="s">
        <v>29</v>
      </c>
      <c r="P161" s="108">
        <f t="shared" si="10"/>
        <v>0</v>
      </c>
      <c r="Q161" s="108">
        <f t="shared" si="10"/>
        <v>0</v>
      </c>
      <c r="R161" s="108">
        <f t="shared" si="10"/>
        <v>0</v>
      </c>
    </row>
    <row r="162" spans="1:18" s="3" customFormat="1" ht="14.25" customHeight="1" hidden="1">
      <c r="A162" s="118" t="s">
        <v>34</v>
      </c>
      <c r="B162" s="119" t="s">
        <v>27</v>
      </c>
      <c r="C162" s="119" t="s">
        <v>26</v>
      </c>
      <c r="D162" s="119" t="s">
        <v>63</v>
      </c>
      <c r="E162" s="119" t="s">
        <v>29</v>
      </c>
      <c r="F162" s="108"/>
      <c r="G162" s="108"/>
      <c r="H162" s="108"/>
      <c r="I162" s="145"/>
      <c r="J162" s="118" t="s">
        <v>34</v>
      </c>
      <c r="K162" s="118"/>
      <c r="L162" s="119" t="s">
        <v>27</v>
      </c>
      <c r="M162" s="119" t="s">
        <v>26</v>
      </c>
      <c r="N162" s="119" t="s">
        <v>63</v>
      </c>
      <c r="O162" s="119" t="s">
        <v>29</v>
      </c>
      <c r="P162" s="108">
        <f t="shared" si="10"/>
        <v>0</v>
      </c>
      <c r="Q162" s="108">
        <f t="shared" si="10"/>
        <v>0</v>
      </c>
      <c r="R162" s="108">
        <f t="shared" si="10"/>
        <v>0</v>
      </c>
    </row>
    <row r="163" spans="1:18" s="3" customFormat="1" ht="14.25" customHeight="1" hidden="1">
      <c r="A163" s="118" t="s">
        <v>37</v>
      </c>
      <c r="B163" s="119" t="s">
        <v>27</v>
      </c>
      <c r="C163" s="119" t="s">
        <v>26</v>
      </c>
      <c r="D163" s="119" t="s">
        <v>63</v>
      </c>
      <c r="E163" s="119" t="s">
        <v>29</v>
      </c>
      <c r="F163" s="108"/>
      <c r="G163" s="108"/>
      <c r="H163" s="108"/>
      <c r="I163" s="145"/>
      <c r="J163" s="118" t="s">
        <v>37</v>
      </c>
      <c r="K163" s="118"/>
      <c r="L163" s="119" t="s">
        <v>27</v>
      </c>
      <c r="M163" s="119" t="s">
        <v>26</v>
      </c>
      <c r="N163" s="119" t="s">
        <v>63</v>
      </c>
      <c r="O163" s="119" t="s">
        <v>29</v>
      </c>
      <c r="P163" s="108">
        <f t="shared" si="10"/>
        <v>0</v>
      </c>
      <c r="Q163" s="108">
        <f t="shared" si="10"/>
        <v>0</v>
      </c>
      <c r="R163" s="108">
        <f t="shared" si="10"/>
        <v>0</v>
      </c>
    </row>
    <row r="164" spans="1:18" s="3" customFormat="1" ht="14.25" customHeight="1" hidden="1">
      <c r="A164" s="118" t="s">
        <v>38</v>
      </c>
      <c r="B164" s="119" t="s">
        <v>27</v>
      </c>
      <c r="C164" s="119" t="s">
        <v>26</v>
      </c>
      <c r="D164" s="119" t="s">
        <v>63</v>
      </c>
      <c r="E164" s="119" t="s">
        <v>29</v>
      </c>
      <c r="F164" s="108"/>
      <c r="G164" s="108"/>
      <c r="H164" s="108"/>
      <c r="I164" s="145"/>
      <c r="J164" s="118" t="s">
        <v>38</v>
      </c>
      <c r="K164" s="118"/>
      <c r="L164" s="119" t="s">
        <v>27</v>
      </c>
      <c r="M164" s="119" t="s">
        <v>26</v>
      </c>
      <c r="N164" s="119" t="s">
        <v>63</v>
      </c>
      <c r="O164" s="119" t="s">
        <v>29</v>
      </c>
      <c r="P164" s="108">
        <f t="shared" si="10"/>
        <v>0</v>
      </c>
      <c r="Q164" s="108">
        <f t="shared" si="10"/>
        <v>0</v>
      </c>
      <c r="R164" s="108">
        <f t="shared" si="10"/>
        <v>0</v>
      </c>
    </row>
    <row r="165" spans="1:18" s="3" customFormat="1" ht="14.25" customHeight="1" hidden="1">
      <c r="A165" s="118" t="s">
        <v>39</v>
      </c>
      <c r="B165" s="119" t="s">
        <v>27</v>
      </c>
      <c r="C165" s="119" t="s">
        <v>26</v>
      </c>
      <c r="D165" s="119" t="s">
        <v>63</v>
      </c>
      <c r="E165" s="119" t="s">
        <v>29</v>
      </c>
      <c r="F165" s="108"/>
      <c r="G165" s="108"/>
      <c r="H165" s="108"/>
      <c r="I165" s="145"/>
      <c r="J165" s="118" t="s">
        <v>39</v>
      </c>
      <c r="K165" s="118"/>
      <c r="L165" s="119" t="s">
        <v>27</v>
      </c>
      <c r="M165" s="119" t="s">
        <v>26</v>
      </c>
      <c r="N165" s="119" t="s">
        <v>63</v>
      </c>
      <c r="O165" s="119" t="s">
        <v>29</v>
      </c>
      <c r="P165" s="108">
        <f t="shared" si="10"/>
        <v>0</v>
      </c>
      <c r="Q165" s="108">
        <f t="shared" si="10"/>
        <v>0</v>
      </c>
      <c r="R165" s="108">
        <f t="shared" si="10"/>
        <v>0</v>
      </c>
    </row>
    <row r="166" spans="1:18" s="3" customFormat="1" ht="14.25" customHeight="1" hidden="1">
      <c r="A166" s="118" t="s">
        <v>40</v>
      </c>
      <c r="B166" s="119" t="s">
        <v>27</v>
      </c>
      <c r="C166" s="119" t="s">
        <v>26</v>
      </c>
      <c r="D166" s="119" t="s">
        <v>63</v>
      </c>
      <c r="E166" s="119" t="s">
        <v>29</v>
      </c>
      <c r="F166" s="108"/>
      <c r="G166" s="108"/>
      <c r="H166" s="108"/>
      <c r="I166" s="145"/>
      <c r="J166" s="118" t="s">
        <v>40</v>
      </c>
      <c r="K166" s="118"/>
      <c r="L166" s="119" t="s">
        <v>27</v>
      </c>
      <c r="M166" s="119" t="s">
        <v>26</v>
      </c>
      <c r="N166" s="119" t="s">
        <v>63</v>
      </c>
      <c r="O166" s="119" t="s">
        <v>29</v>
      </c>
      <c r="P166" s="108">
        <f t="shared" si="10"/>
        <v>0</v>
      </c>
      <c r="Q166" s="108">
        <f t="shared" si="10"/>
        <v>0</v>
      </c>
      <c r="R166" s="108">
        <f t="shared" si="10"/>
        <v>0</v>
      </c>
    </row>
    <row r="167" spans="1:18" s="3" customFormat="1" ht="14.25" customHeight="1" hidden="1">
      <c r="A167" s="118" t="s">
        <v>41</v>
      </c>
      <c r="B167" s="119" t="s">
        <v>27</v>
      </c>
      <c r="C167" s="119" t="s">
        <v>26</v>
      </c>
      <c r="D167" s="119" t="s">
        <v>63</v>
      </c>
      <c r="E167" s="119" t="s">
        <v>29</v>
      </c>
      <c r="F167" s="108"/>
      <c r="G167" s="108"/>
      <c r="H167" s="108"/>
      <c r="I167" s="145"/>
      <c r="J167" s="118" t="s">
        <v>41</v>
      </c>
      <c r="K167" s="153"/>
      <c r="L167" s="119" t="s">
        <v>27</v>
      </c>
      <c r="M167" s="119" t="s">
        <v>26</v>
      </c>
      <c r="N167" s="119" t="s">
        <v>63</v>
      </c>
      <c r="O167" s="119" t="s">
        <v>29</v>
      </c>
      <c r="P167" s="108">
        <f t="shared" si="10"/>
        <v>0</v>
      </c>
      <c r="Q167" s="108">
        <f t="shared" si="10"/>
        <v>0</v>
      </c>
      <c r="R167" s="108">
        <f t="shared" si="10"/>
        <v>0</v>
      </c>
    </row>
    <row r="168" spans="1:18" s="3" customFormat="1" ht="14.25" customHeight="1" hidden="1">
      <c r="A168" s="118" t="s">
        <v>42</v>
      </c>
      <c r="B168" s="119" t="s">
        <v>27</v>
      </c>
      <c r="C168" s="119" t="s">
        <v>26</v>
      </c>
      <c r="D168" s="119" t="s">
        <v>63</v>
      </c>
      <c r="E168" s="119" t="s">
        <v>29</v>
      </c>
      <c r="F168" s="108"/>
      <c r="G168" s="108"/>
      <c r="H168" s="108"/>
      <c r="I168" s="145"/>
      <c r="J168" s="118" t="s">
        <v>42</v>
      </c>
      <c r="K168" s="153"/>
      <c r="L168" s="119" t="s">
        <v>27</v>
      </c>
      <c r="M168" s="119" t="s">
        <v>26</v>
      </c>
      <c r="N168" s="119" t="s">
        <v>63</v>
      </c>
      <c r="O168" s="119" t="s">
        <v>29</v>
      </c>
      <c r="P168" s="108">
        <f t="shared" si="10"/>
        <v>0</v>
      </c>
      <c r="Q168" s="108">
        <f t="shared" si="10"/>
        <v>0</v>
      </c>
      <c r="R168" s="108">
        <f t="shared" si="10"/>
        <v>0</v>
      </c>
    </row>
    <row r="169" spans="1:18" s="3" customFormat="1" ht="14.25" customHeight="1" hidden="1">
      <c r="A169" s="118" t="s">
        <v>43</v>
      </c>
      <c r="B169" s="119" t="s">
        <v>27</v>
      </c>
      <c r="C169" s="119" t="s">
        <v>26</v>
      </c>
      <c r="D169" s="119" t="s">
        <v>63</v>
      </c>
      <c r="E169" s="119" t="s">
        <v>29</v>
      </c>
      <c r="F169" s="108"/>
      <c r="G169" s="108"/>
      <c r="H169" s="108"/>
      <c r="I169" s="145"/>
      <c r="J169" s="118" t="s">
        <v>43</v>
      </c>
      <c r="K169" s="118"/>
      <c r="L169" s="119" t="s">
        <v>27</v>
      </c>
      <c r="M169" s="119" t="s">
        <v>26</v>
      </c>
      <c r="N169" s="119" t="s">
        <v>63</v>
      </c>
      <c r="O169" s="119" t="s">
        <v>29</v>
      </c>
      <c r="P169" s="108">
        <f t="shared" si="10"/>
        <v>0</v>
      </c>
      <c r="Q169" s="108">
        <f t="shared" si="10"/>
        <v>0</v>
      </c>
      <c r="R169" s="108">
        <f t="shared" si="10"/>
        <v>0</v>
      </c>
    </row>
    <row r="170" spans="1:18" s="3" customFormat="1" ht="14.25" customHeight="1" hidden="1">
      <c r="A170" s="118" t="s">
        <v>35</v>
      </c>
      <c r="B170" s="119" t="s">
        <v>27</v>
      </c>
      <c r="C170" s="119" t="s">
        <v>26</v>
      </c>
      <c r="D170" s="119" t="s">
        <v>63</v>
      </c>
      <c r="E170" s="119" t="s">
        <v>29</v>
      </c>
      <c r="F170" s="108"/>
      <c r="G170" s="108"/>
      <c r="H170" s="108"/>
      <c r="I170" s="145"/>
      <c r="J170" s="118" t="s">
        <v>35</v>
      </c>
      <c r="K170" s="118"/>
      <c r="L170" s="119" t="s">
        <v>27</v>
      </c>
      <c r="M170" s="119" t="s">
        <v>26</v>
      </c>
      <c r="N170" s="119" t="s">
        <v>63</v>
      </c>
      <c r="O170" s="119" t="s">
        <v>29</v>
      </c>
      <c r="P170" s="108">
        <f t="shared" si="10"/>
        <v>0</v>
      </c>
      <c r="Q170" s="108">
        <f t="shared" si="10"/>
        <v>0</v>
      </c>
      <c r="R170" s="108">
        <f t="shared" si="10"/>
        <v>0</v>
      </c>
    </row>
    <row r="171" spans="1:18" s="3" customFormat="1" ht="14.25" customHeight="1" hidden="1">
      <c r="A171" s="118" t="s">
        <v>36</v>
      </c>
      <c r="B171" s="119" t="s">
        <v>27</v>
      </c>
      <c r="C171" s="119" t="s">
        <v>26</v>
      </c>
      <c r="D171" s="119" t="s">
        <v>63</v>
      </c>
      <c r="E171" s="119" t="s">
        <v>29</v>
      </c>
      <c r="F171" s="108"/>
      <c r="G171" s="108"/>
      <c r="H171" s="108"/>
      <c r="I171" s="145"/>
      <c r="J171" s="118" t="s">
        <v>36</v>
      </c>
      <c r="K171" s="200"/>
      <c r="L171" s="119" t="s">
        <v>27</v>
      </c>
      <c r="M171" s="119" t="s">
        <v>26</v>
      </c>
      <c r="N171" s="119" t="s">
        <v>63</v>
      </c>
      <c r="O171" s="119" t="s">
        <v>29</v>
      </c>
      <c r="P171" s="108">
        <f t="shared" si="10"/>
        <v>0</v>
      </c>
      <c r="Q171" s="108">
        <f t="shared" si="10"/>
        <v>0</v>
      </c>
      <c r="R171" s="108">
        <f t="shared" si="10"/>
        <v>0</v>
      </c>
    </row>
    <row r="172" spans="1:18" s="3" customFormat="1" ht="14.25" customHeight="1" hidden="1">
      <c r="A172" s="118" t="s">
        <v>46</v>
      </c>
      <c r="B172" s="119" t="s">
        <v>27</v>
      </c>
      <c r="C172" s="119" t="s">
        <v>26</v>
      </c>
      <c r="D172" s="119" t="s">
        <v>63</v>
      </c>
      <c r="E172" s="119" t="s">
        <v>29</v>
      </c>
      <c r="F172" s="108"/>
      <c r="G172" s="108"/>
      <c r="H172" s="108"/>
      <c r="I172" s="145"/>
      <c r="J172" s="118" t="s">
        <v>46</v>
      </c>
      <c r="K172" s="200"/>
      <c r="L172" s="119" t="s">
        <v>27</v>
      </c>
      <c r="M172" s="119" t="s">
        <v>26</v>
      </c>
      <c r="N172" s="119" t="s">
        <v>63</v>
      </c>
      <c r="O172" s="119" t="s">
        <v>29</v>
      </c>
      <c r="P172" s="108">
        <f t="shared" si="10"/>
        <v>0</v>
      </c>
      <c r="Q172" s="108">
        <f t="shared" si="10"/>
        <v>0</v>
      </c>
      <c r="R172" s="108">
        <f t="shared" si="10"/>
        <v>0</v>
      </c>
    </row>
    <row r="173" spans="1:18" s="3" customFormat="1" ht="14.25" customHeight="1" hidden="1">
      <c r="A173" s="118" t="s">
        <v>47</v>
      </c>
      <c r="B173" s="119" t="s">
        <v>27</v>
      </c>
      <c r="C173" s="119" t="s">
        <v>26</v>
      </c>
      <c r="D173" s="119" t="s">
        <v>63</v>
      </c>
      <c r="E173" s="119" t="s">
        <v>29</v>
      </c>
      <c r="F173" s="108"/>
      <c r="G173" s="108"/>
      <c r="H173" s="108"/>
      <c r="I173" s="145"/>
      <c r="J173" s="118" t="s">
        <v>47</v>
      </c>
      <c r="K173" s="200"/>
      <c r="L173" s="119" t="s">
        <v>27</v>
      </c>
      <c r="M173" s="119" t="s">
        <v>26</v>
      </c>
      <c r="N173" s="119" t="s">
        <v>63</v>
      </c>
      <c r="O173" s="119" t="s">
        <v>29</v>
      </c>
      <c r="P173" s="108">
        <f t="shared" si="10"/>
        <v>0</v>
      </c>
      <c r="Q173" s="108">
        <f t="shared" si="10"/>
        <v>0</v>
      </c>
      <c r="R173" s="108">
        <f t="shared" si="10"/>
        <v>0</v>
      </c>
    </row>
    <row r="174" spans="1:18" s="3" customFormat="1" ht="14.25" customHeight="1" hidden="1">
      <c r="A174" s="118" t="s">
        <v>48</v>
      </c>
      <c r="B174" s="119" t="s">
        <v>27</v>
      </c>
      <c r="C174" s="119" t="s">
        <v>26</v>
      </c>
      <c r="D174" s="119" t="s">
        <v>63</v>
      </c>
      <c r="E174" s="119" t="s">
        <v>29</v>
      </c>
      <c r="F174" s="108"/>
      <c r="G174" s="108"/>
      <c r="H174" s="108"/>
      <c r="I174" s="145"/>
      <c r="J174" s="118" t="s">
        <v>48</v>
      </c>
      <c r="K174" s="200"/>
      <c r="L174" s="119" t="s">
        <v>27</v>
      </c>
      <c r="M174" s="119" t="s">
        <v>26</v>
      </c>
      <c r="N174" s="119" t="s">
        <v>63</v>
      </c>
      <c r="O174" s="119" t="s">
        <v>29</v>
      </c>
      <c r="P174" s="108">
        <f t="shared" si="10"/>
        <v>0</v>
      </c>
      <c r="Q174" s="108">
        <f t="shared" si="10"/>
        <v>0</v>
      </c>
      <c r="R174" s="108">
        <f t="shared" si="10"/>
        <v>0</v>
      </c>
    </row>
    <row r="175" spans="1:18" s="3" customFormat="1" ht="14.25" customHeight="1" hidden="1">
      <c r="A175" s="118" t="s">
        <v>50</v>
      </c>
      <c r="B175" s="119" t="s">
        <v>27</v>
      </c>
      <c r="C175" s="119" t="s">
        <v>26</v>
      </c>
      <c r="D175" s="119" t="s">
        <v>63</v>
      </c>
      <c r="E175" s="119" t="s">
        <v>29</v>
      </c>
      <c r="F175" s="108"/>
      <c r="G175" s="108"/>
      <c r="H175" s="108"/>
      <c r="I175" s="145"/>
      <c r="J175" s="118" t="s">
        <v>50</v>
      </c>
      <c r="K175" s="200"/>
      <c r="L175" s="119" t="s">
        <v>27</v>
      </c>
      <c r="M175" s="119" t="s">
        <v>26</v>
      </c>
      <c r="N175" s="119" t="s">
        <v>63</v>
      </c>
      <c r="O175" s="119" t="s">
        <v>29</v>
      </c>
      <c r="P175" s="108">
        <f t="shared" si="10"/>
        <v>0</v>
      </c>
      <c r="Q175" s="108">
        <f t="shared" si="10"/>
        <v>0</v>
      </c>
      <c r="R175" s="108">
        <f t="shared" si="10"/>
        <v>0</v>
      </c>
    </row>
    <row r="176" spans="1:18" s="3" customFormat="1" ht="14.25" customHeight="1" hidden="1">
      <c r="A176" s="153" t="s">
        <v>53</v>
      </c>
      <c r="B176" s="119" t="s">
        <v>27</v>
      </c>
      <c r="C176" s="119" t="s">
        <v>26</v>
      </c>
      <c r="D176" s="119" t="s">
        <v>63</v>
      </c>
      <c r="E176" s="119"/>
      <c r="F176" s="108"/>
      <c r="G176" s="108"/>
      <c r="H176" s="108"/>
      <c r="I176" s="145"/>
      <c r="J176" s="153" t="s">
        <v>53</v>
      </c>
      <c r="K176" s="200"/>
      <c r="L176" s="119" t="s">
        <v>27</v>
      </c>
      <c r="M176" s="119" t="s">
        <v>26</v>
      </c>
      <c r="N176" s="119" t="s">
        <v>63</v>
      </c>
      <c r="O176" s="119"/>
      <c r="P176" s="108">
        <f t="shared" si="10"/>
        <v>0</v>
      </c>
      <c r="Q176" s="108">
        <f t="shared" si="10"/>
        <v>0</v>
      </c>
      <c r="R176" s="108">
        <f t="shared" si="10"/>
        <v>0</v>
      </c>
    </row>
    <row r="177" spans="1:18" s="3" customFormat="1" ht="28.5" customHeight="1" hidden="1">
      <c r="A177" s="153" t="s">
        <v>9</v>
      </c>
      <c r="B177" s="119" t="s">
        <v>27</v>
      </c>
      <c r="C177" s="119" t="s">
        <v>26</v>
      </c>
      <c r="D177" s="119" t="s">
        <v>63</v>
      </c>
      <c r="E177" s="119">
        <v>327</v>
      </c>
      <c r="F177" s="108"/>
      <c r="G177" s="108"/>
      <c r="H177" s="108"/>
      <c r="I177" s="145"/>
      <c r="J177" s="153" t="s">
        <v>9</v>
      </c>
      <c r="K177" s="200"/>
      <c r="L177" s="119" t="s">
        <v>27</v>
      </c>
      <c r="M177" s="119" t="s">
        <v>26</v>
      </c>
      <c r="N177" s="119" t="s">
        <v>63</v>
      </c>
      <c r="O177" s="119">
        <v>327</v>
      </c>
      <c r="P177" s="108">
        <f t="shared" si="10"/>
        <v>0</v>
      </c>
      <c r="Q177" s="108">
        <f t="shared" si="10"/>
        <v>0</v>
      </c>
      <c r="R177" s="108">
        <f t="shared" si="10"/>
        <v>0</v>
      </c>
    </row>
    <row r="178" spans="1:18" s="3" customFormat="1" ht="14.25" customHeight="1" hidden="1">
      <c r="A178" s="118" t="s">
        <v>31</v>
      </c>
      <c r="B178" s="119" t="s">
        <v>27</v>
      </c>
      <c r="C178" s="119" t="s">
        <v>26</v>
      </c>
      <c r="D178" s="119" t="s">
        <v>63</v>
      </c>
      <c r="E178" s="119" t="s">
        <v>29</v>
      </c>
      <c r="F178" s="108"/>
      <c r="G178" s="108"/>
      <c r="H178" s="108"/>
      <c r="I178" s="145"/>
      <c r="J178" s="118" t="s">
        <v>31</v>
      </c>
      <c r="K178" s="200"/>
      <c r="L178" s="119" t="s">
        <v>27</v>
      </c>
      <c r="M178" s="119" t="s">
        <v>26</v>
      </c>
      <c r="N178" s="119" t="s">
        <v>63</v>
      </c>
      <c r="O178" s="119" t="s">
        <v>29</v>
      </c>
      <c r="P178" s="108">
        <f t="shared" si="10"/>
        <v>0</v>
      </c>
      <c r="Q178" s="108">
        <f t="shared" si="10"/>
        <v>0</v>
      </c>
      <c r="R178" s="108">
        <f t="shared" si="10"/>
        <v>0</v>
      </c>
    </row>
    <row r="179" spans="1:18" s="3" customFormat="1" ht="14.25" customHeight="1" hidden="1">
      <c r="A179" s="118" t="s">
        <v>32</v>
      </c>
      <c r="B179" s="119" t="s">
        <v>27</v>
      </c>
      <c r="C179" s="119" t="s">
        <v>26</v>
      </c>
      <c r="D179" s="119" t="s">
        <v>63</v>
      </c>
      <c r="E179" s="119" t="s">
        <v>29</v>
      </c>
      <c r="F179" s="108"/>
      <c r="G179" s="108"/>
      <c r="H179" s="108"/>
      <c r="I179" s="145"/>
      <c r="J179" s="118" t="s">
        <v>32</v>
      </c>
      <c r="K179" s="200"/>
      <c r="L179" s="119" t="s">
        <v>27</v>
      </c>
      <c r="M179" s="119" t="s">
        <v>26</v>
      </c>
      <c r="N179" s="119" t="s">
        <v>63</v>
      </c>
      <c r="O179" s="119" t="s">
        <v>29</v>
      </c>
      <c r="P179" s="108">
        <f t="shared" si="10"/>
        <v>0</v>
      </c>
      <c r="Q179" s="108">
        <f t="shared" si="10"/>
        <v>0</v>
      </c>
      <c r="R179" s="108">
        <f t="shared" si="10"/>
        <v>0</v>
      </c>
    </row>
    <row r="180" spans="1:18" s="3" customFormat="1" ht="22.5" customHeight="1" hidden="1">
      <c r="A180" s="118" t="s">
        <v>33</v>
      </c>
      <c r="B180" s="119" t="s">
        <v>27</v>
      </c>
      <c r="C180" s="119" t="s">
        <v>26</v>
      </c>
      <c r="D180" s="119" t="s">
        <v>63</v>
      </c>
      <c r="E180" s="119" t="s">
        <v>29</v>
      </c>
      <c r="F180" s="108"/>
      <c r="G180" s="108"/>
      <c r="H180" s="108"/>
      <c r="I180" s="145"/>
      <c r="J180" s="118" t="s">
        <v>33</v>
      </c>
      <c r="K180" s="118"/>
      <c r="L180" s="119" t="s">
        <v>27</v>
      </c>
      <c r="M180" s="119" t="s">
        <v>26</v>
      </c>
      <c r="N180" s="119" t="s">
        <v>63</v>
      </c>
      <c r="O180" s="119" t="s">
        <v>29</v>
      </c>
      <c r="P180" s="108">
        <f t="shared" si="10"/>
        <v>0</v>
      </c>
      <c r="Q180" s="108">
        <f t="shared" si="10"/>
        <v>0</v>
      </c>
      <c r="R180" s="108">
        <f t="shared" si="10"/>
        <v>0</v>
      </c>
    </row>
    <row r="181" spans="1:18" s="3" customFormat="1" ht="14.25" customHeight="1">
      <c r="A181" s="118" t="s">
        <v>34</v>
      </c>
      <c r="B181" s="119" t="s">
        <v>15</v>
      </c>
      <c r="C181" s="119" t="s">
        <v>26</v>
      </c>
      <c r="D181" s="119" t="s">
        <v>343</v>
      </c>
      <c r="E181" s="119" t="s">
        <v>159</v>
      </c>
      <c r="F181" s="108">
        <f>ЛИРА!B10</f>
        <v>246557.64</v>
      </c>
      <c r="G181" s="108">
        <f>ЛИРА!C10</f>
        <v>246557.64</v>
      </c>
      <c r="H181" s="108">
        <f>ЛИРА!D10</f>
        <v>246557.64</v>
      </c>
      <c r="I181" s="145"/>
      <c r="J181" s="118" t="s">
        <v>34</v>
      </c>
      <c r="K181" s="119" t="s">
        <v>64</v>
      </c>
      <c r="L181" s="119" t="s">
        <v>15</v>
      </c>
      <c r="M181" s="119" t="s">
        <v>26</v>
      </c>
      <c r="N181" s="119" t="s">
        <v>282</v>
      </c>
      <c r="O181" s="119" t="s">
        <v>159</v>
      </c>
      <c r="P181" s="108">
        <f>F181/1000</f>
        <v>246.55764000000002</v>
      </c>
      <c r="Q181" s="108">
        <f>G181/1000</f>
        <v>246.55764000000002</v>
      </c>
      <c r="R181" s="108">
        <f>H181/1000</f>
        <v>246.55764000000002</v>
      </c>
    </row>
    <row r="182" spans="1:18" s="3" customFormat="1" ht="29.25" customHeight="1">
      <c r="A182" s="201" t="s">
        <v>322</v>
      </c>
      <c r="B182" s="119" t="s">
        <v>15</v>
      </c>
      <c r="C182" s="119" t="s">
        <v>26</v>
      </c>
      <c r="D182" s="119" t="s">
        <v>342</v>
      </c>
      <c r="E182" s="119" t="s">
        <v>112</v>
      </c>
      <c r="F182" s="108">
        <f>ЛИРА!B9</f>
        <v>20000</v>
      </c>
      <c r="G182" s="108">
        <f>ЛИРА!C9</f>
        <v>0</v>
      </c>
      <c r="H182" s="108">
        <f>ЛИРА!D9</f>
        <v>20000</v>
      </c>
      <c r="I182" s="145"/>
      <c r="J182" s="153" t="s">
        <v>322</v>
      </c>
      <c r="K182" s="119" t="s">
        <v>64</v>
      </c>
      <c r="L182" s="119" t="s">
        <v>15</v>
      </c>
      <c r="M182" s="119" t="s">
        <v>26</v>
      </c>
      <c r="N182" s="119" t="s">
        <v>281</v>
      </c>
      <c r="O182" s="119" t="s">
        <v>112</v>
      </c>
      <c r="P182" s="108">
        <f t="shared" si="10"/>
        <v>20</v>
      </c>
      <c r="Q182" s="108">
        <f t="shared" si="10"/>
        <v>0</v>
      </c>
      <c r="R182" s="108">
        <f t="shared" si="10"/>
        <v>20</v>
      </c>
    </row>
    <row r="183" spans="1:18" s="3" customFormat="1" ht="14.25" customHeight="1">
      <c r="A183" s="118" t="s">
        <v>40</v>
      </c>
      <c r="B183" s="119" t="s">
        <v>15</v>
      </c>
      <c r="C183" s="119" t="s">
        <v>26</v>
      </c>
      <c r="D183" s="119" t="s">
        <v>344</v>
      </c>
      <c r="E183" s="119" t="s">
        <v>237</v>
      </c>
      <c r="F183" s="108">
        <f>ЛИРА!B11+10000-10000</f>
        <v>1000</v>
      </c>
      <c r="G183" s="108">
        <f>ЛИРА!C11</f>
        <v>1000</v>
      </c>
      <c r="H183" s="108">
        <f>ЛИРА!D11</f>
        <v>1000</v>
      </c>
      <c r="I183" s="145"/>
      <c r="J183" s="118" t="s">
        <v>40</v>
      </c>
      <c r="K183" s="119" t="s">
        <v>64</v>
      </c>
      <c r="L183" s="119" t="s">
        <v>15</v>
      </c>
      <c r="M183" s="119" t="s">
        <v>26</v>
      </c>
      <c r="N183" s="119" t="s">
        <v>298</v>
      </c>
      <c r="O183" s="119" t="s">
        <v>237</v>
      </c>
      <c r="P183" s="108">
        <f t="shared" si="10"/>
        <v>1</v>
      </c>
      <c r="Q183" s="108">
        <f t="shared" si="10"/>
        <v>1</v>
      </c>
      <c r="R183" s="108">
        <f t="shared" si="10"/>
        <v>1</v>
      </c>
    </row>
    <row r="184" spans="1:18" s="3" customFormat="1" ht="14.25" customHeight="1">
      <c r="A184" s="118" t="s">
        <v>43</v>
      </c>
      <c r="B184" s="119" t="s">
        <v>15</v>
      </c>
      <c r="C184" s="119" t="s">
        <v>26</v>
      </c>
      <c r="D184" s="119" t="s">
        <v>345</v>
      </c>
      <c r="E184" s="119" t="s">
        <v>107</v>
      </c>
      <c r="F184" s="108">
        <f>ЛИРА!B12</f>
        <v>20000</v>
      </c>
      <c r="G184" s="108">
        <f>ЛИРА!C12</f>
        <v>20000</v>
      </c>
      <c r="H184" s="108">
        <f>ЛИРА!D12</f>
        <v>20000</v>
      </c>
      <c r="I184" s="145"/>
      <c r="J184" s="118" t="s">
        <v>43</v>
      </c>
      <c r="K184" s="119" t="s">
        <v>64</v>
      </c>
      <c r="L184" s="119" t="s">
        <v>15</v>
      </c>
      <c r="M184" s="119" t="s">
        <v>26</v>
      </c>
      <c r="N184" s="119" t="s">
        <v>283</v>
      </c>
      <c r="O184" s="119" t="s">
        <v>107</v>
      </c>
      <c r="P184" s="108">
        <f t="shared" si="10"/>
        <v>20</v>
      </c>
      <c r="Q184" s="108">
        <f t="shared" si="10"/>
        <v>20</v>
      </c>
      <c r="R184" s="108">
        <f t="shared" si="10"/>
        <v>20</v>
      </c>
    </row>
    <row r="185" spans="1:18" s="10" customFormat="1" ht="47.25">
      <c r="A185" s="113" t="s">
        <v>533</v>
      </c>
      <c r="B185" s="104" t="s">
        <v>28</v>
      </c>
      <c r="C185" s="104" t="s">
        <v>26</v>
      </c>
      <c r="D185" s="104" t="s">
        <v>284</v>
      </c>
      <c r="E185" s="104" t="s">
        <v>373</v>
      </c>
      <c r="F185" s="103">
        <f>F186</f>
        <v>350000</v>
      </c>
      <c r="G185" s="103">
        <f>G186</f>
        <v>350000</v>
      </c>
      <c r="H185" s="103">
        <f>H186</f>
        <v>350000</v>
      </c>
      <c r="I185" s="138"/>
      <c r="J185" s="113" t="str">
        <f aca="true" t="shared" si="11" ref="J185:J191">A185</f>
        <v>Муниципальная программа                 "Социальная поддержка населения в          2022-2025г.г."</v>
      </c>
      <c r="K185" s="104" t="s">
        <v>64</v>
      </c>
      <c r="L185" s="104" t="s">
        <v>28</v>
      </c>
      <c r="M185" s="104" t="s">
        <v>26</v>
      </c>
      <c r="N185" s="104" t="s">
        <v>284</v>
      </c>
      <c r="O185" s="104" t="s">
        <v>373</v>
      </c>
      <c r="P185" s="103">
        <f t="shared" si="10"/>
        <v>350</v>
      </c>
      <c r="Q185" s="103">
        <f t="shared" si="10"/>
        <v>350</v>
      </c>
      <c r="R185" s="103">
        <f t="shared" si="10"/>
        <v>350</v>
      </c>
    </row>
    <row r="186" spans="1:18" s="3" customFormat="1" ht="47.25" customHeight="1">
      <c r="A186" s="158" t="s">
        <v>332</v>
      </c>
      <c r="B186" s="196" t="s">
        <v>28</v>
      </c>
      <c r="C186" s="196" t="s">
        <v>26</v>
      </c>
      <c r="D186" s="196" t="s">
        <v>372</v>
      </c>
      <c r="E186" s="196" t="s">
        <v>373</v>
      </c>
      <c r="F186" s="111">
        <f>F188+F187</f>
        <v>350000</v>
      </c>
      <c r="G186" s="111">
        <f>G188+G187</f>
        <v>350000</v>
      </c>
      <c r="H186" s="111">
        <f>H188+H187</f>
        <v>350000</v>
      </c>
      <c r="I186" s="145"/>
      <c r="J186" s="158" t="str">
        <f t="shared" si="11"/>
        <v>Пенсии, пособия, выплачиваемые работодателями, нанимателями бывшим работникам</v>
      </c>
      <c r="K186" s="196" t="s">
        <v>64</v>
      </c>
      <c r="L186" s="196" t="s">
        <v>28</v>
      </c>
      <c r="M186" s="196" t="s">
        <v>26</v>
      </c>
      <c r="N186" s="196" t="s">
        <v>372</v>
      </c>
      <c r="O186" s="196" t="s">
        <v>373</v>
      </c>
      <c r="P186" s="111">
        <f aca="true" t="shared" si="12" ref="P186:R187">F186/1000</f>
        <v>350</v>
      </c>
      <c r="Q186" s="111">
        <f t="shared" si="12"/>
        <v>350</v>
      </c>
      <c r="R186" s="111">
        <f t="shared" si="12"/>
        <v>350</v>
      </c>
    </row>
    <row r="187" spans="1:18" s="155" customFormat="1" ht="47.25" customHeight="1">
      <c r="A187" s="156" t="s">
        <v>332</v>
      </c>
      <c r="B187" s="119" t="s">
        <v>28</v>
      </c>
      <c r="C187" s="119" t="s">
        <v>26</v>
      </c>
      <c r="D187" s="119" t="s">
        <v>285</v>
      </c>
      <c r="E187" s="119" t="s">
        <v>115</v>
      </c>
      <c r="F187" s="108">
        <v>350000</v>
      </c>
      <c r="G187" s="108">
        <v>350000</v>
      </c>
      <c r="H187" s="108">
        <v>350000</v>
      </c>
      <c r="I187" s="154"/>
      <c r="J187" s="156" t="str">
        <f>A187</f>
        <v>Пенсии, пособия, выплачиваемые работодателями, нанимателями бывшим работникам</v>
      </c>
      <c r="K187" s="119" t="s">
        <v>64</v>
      </c>
      <c r="L187" s="119" t="s">
        <v>28</v>
      </c>
      <c r="M187" s="119" t="s">
        <v>26</v>
      </c>
      <c r="N187" s="119" t="s">
        <v>285</v>
      </c>
      <c r="O187" s="119" t="s">
        <v>115</v>
      </c>
      <c r="P187" s="108">
        <f t="shared" si="12"/>
        <v>350</v>
      </c>
      <c r="Q187" s="108">
        <f t="shared" si="12"/>
        <v>350</v>
      </c>
      <c r="R187" s="108">
        <f t="shared" si="12"/>
        <v>350</v>
      </c>
    </row>
    <row r="188" spans="1:18" s="155" customFormat="1" ht="22.5" customHeight="1">
      <c r="A188" s="156" t="s">
        <v>597</v>
      </c>
      <c r="B188" s="119" t="s">
        <v>28</v>
      </c>
      <c r="C188" s="119" t="s">
        <v>11</v>
      </c>
      <c r="D188" s="119" t="s">
        <v>549</v>
      </c>
      <c r="E188" s="119" t="s">
        <v>550</v>
      </c>
      <c r="F188" s="108"/>
      <c r="G188" s="108"/>
      <c r="H188" s="108"/>
      <c r="I188" s="154"/>
      <c r="J188" s="156" t="str">
        <f t="shared" si="11"/>
        <v>Материальная помощь населению</v>
      </c>
      <c r="K188" s="119" t="s">
        <v>64</v>
      </c>
      <c r="L188" s="119" t="s">
        <v>28</v>
      </c>
      <c r="M188" s="119" t="s">
        <v>11</v>
      </c>
      <c r="N188" s="119" t="s">
        <v>549</v>
      </c>
      <c r="O188" s="119" t="s">
        <v>550</v>
      </c>
      <c r="P188" s="108">
        <f t="shared" si="10"/>
        <v>0</v>
      </c>
      <c r="Q188" s="108">
        <f t="shared" si="10"/>
        <v>0</v>
      </c>
      <c r="R188" s="108">
        <f t="shared" si="10"/>
        <v>0</v>
      </c>
    </row>
    <row r="189" spans="1:18" s="3" customFormat="1" ht="32.25" customHeight="1">
      <c r="A189" s="244" t="s">
        <v>395</v>
      </c>
      <c r="B189" s="104" t="s">
        <v>26</v>
      </c>
      <c r="C189" s="104" t="s">
        <v>402</v>
      </c>
      <c r="D189" s="104" t="s">
        <v>401</v>
      </c>
      <c r="E189" s="104" t="s">
        <v>373</v>
      </c>
      <c r="F189" s="217">
        <f>F190</f>
        <v>0</v>
      </c>
      <c r="G189" s="217">
        <f>G190</f>
        <v>0</v>
      </c>
      <c r="H189" s="217">
        <f>H190</f>
        <v>0</v>
      </c>
      <c r="I189" s="145"/>
      <c r="J189" s="205" t="str">
        <f t="shared" si="11"/>
        <v>Обеспечение проведения выборов и референдумов</v>
      </c>
      <c r="K189" s="104" t="s">
        <v>64</v>
      </c>
      <c r="L189" s="104" t="s">
        <v>26</v>
      </c>
      <c r="M189" s="104" t="s">
        <v>402</v>
      </c>
      <c r="N189" s="104" t="s">
        <v>401</v>
      </c>
      <c r="O189" s="104" t="s">
        <v>373</v>
      </c>
      <c r="P189" s="103">
        <f>F189/1000</f>
        <v>0</v>
      </c>
      <c r="Q189" s="103">
        <f>G189/1000</f>
        <v>0</v>
      </c>
      <c r="R189" s="111"/>
    </row>
    <row r="190" spans="1:18" s="155" customFormat="1" ht="14.25" customHeight="1">
      <c r="A190" s="118" t="s">
        <v>324</v>
      </c>
      <c r="B190" s="119" t="s">
        <v>26</v>
      </c>
      <c r="C190" s="119" t="s">
        <v>402</v>
      </c>
      <c r="D190" s="119" t="s">
        <v>400</v>
      </c>
      <c r="E190" s="119" t="s">
        <v>367</v>
      </c>
      <c r="F190" s="213"/>
      <c r="G190" s="213"/>
      <c r="H190" s="245"/>
      <c r="I190" s="154"/>
      <c r="J190" s="153" t="str">
        <f t="shared" si="11"/>
        <v>Иные выплаты текущего характера организациям</v>
      </c>
      <c r="K190" s="119" t="s">
        <v>64</v>
      </c>
      <c r="L190" s="119" t="s">
        <v>26</v>
      </c>
      <c r="M190" s="119" t="s">
        <v>402</v>
      </c>
      <c r="N190" s="119" t="s">
        <v>400</v>
      </c>
      <c r="O190" s="119" t="s">
        <v>367</v>
      </c>
      <c r="P190" s="108">
        <f>F190/1000</f>
        <v>0</v>
      </c>
      <c r="Q190" s="108">
        <f>G190/1000</f>
        <v>0</v>
      </c>
      <c r="R190" s="108"/>
    </row>
    <row r="191" spans="1:18" s="2" customFormat="1" ht="31.5">
      <c r="A191" s="97" t="s">
        <v>396</v>
      </c>
      <c r="B191" s="104" t="s">
        <v>116</v>
      </c>
      <c r="C191" s="104" t="s">
        <v>11</v>
      </c>
      <c r="D191" s="104" t="s">
        <v>397</v>
      </c>
      <c r="E191" s="104" t="s">
        <v>373</v>
      </c>
      <c r="F191" s="111">
        <f>F192+F193</f>
        <v>1180790.57</v>
      </c>
      <c r="G191" s="111">
        <f>G192+G193</f>
        <v>1511131.91</v>
      </c>
      <c r="H191" s="111">
        <f>H192+H193</f>
        <v>1511131.91</v>
      </c>
      <c r="I191" s="142"/>
      <c r="J191" s="97" t="str">
        <f t="shared" si="11"/>
        <v>Перечисления другим бюджетам бюджетной системы</v>
      </c>
      <c r="K191" s="104" t="s">
        <v>64</v>
      </c>
      <c r="L191" s="104" t="s">
        <v>116</v>
      </c>
      <c r="M191" s="104" t="s">
        <v>11</v>
      </c>
      <c r="N191" s="104" t="s">
        <v>333</v>
      </c>
      <c r="O191" s="104" t="s">
        <v>373</v>
      </c>
      <c r="P191" s="111">
        <f>P192+P193</f>
        <v>1180.7905700000001</v>
      </c>
      <c r="Q191" s="111">
        <f>Q192+Q193</f>
        <v>1511.1319099999998</v>
      </c>
      <c r="R191" s="111">
        <f>R192+R193</f>
        <v>1511.1319099999998</v>
      </c>
    </row>
    <row r="192" spans="1:18" s="155" customFormat="1" ht="14.25" customHeight="1">
      <c r="A192" s="153" t="s">
        <v>114</v>
      </c>
      <c r="B192" s="119" t="s">
        <v>116</v>
      </c>
      <c r="C192" s="119" t="s">
        <v>11</v>
      </c>
      <c r="D192" s="119" t="s">
        <v>398</v>
      </c>
      <c r="E192" s="119" t="s">
        <v>123</v>
      </c>
      <c r="F192" s="108">
        <f>149574.26+39192.23+991024.08</f>
        <v>1179790.57</v>
      </c>
      <c r="G192" s="108">
        <f>149574.26+1360557.65</f>
        <v>1510131.91</v>
      </c>
      <c r="H192" s="108">
        <f>149574.26+1360557.65</f>
        <v>1510131.91</v>
      </c>
      <c r="I192" s="154"/>
      <c r="J192" s="153" t="s">
        <v>114</v>
      </c>
      <c r="K192" s="119" t="s">
        <v>64</v>
      </c>
      <c r="L192" s="119" t="s">
        <v>116</v>
      </c>
      <c r="M192" s="119" t="s">
        <v>11</v>
      </c>
      <c r="N192" s="119" t="s">
        <v>398</v>
      </c>
      <c r="O192" s="119" t="s">
        <v>123</v>
      </c>
      <c r="P192" s="108">
        <f t="shared" si="10"/>
        <v>1179.7905700000001</v>
      </c>
      <c r="Q192" s="108">
        <f t="shared" si="10"/>
        <v>1510.1319099999998</v>
      </c>
      <c r="R192" s="108">
        <f t="shared" si="10"/>
        <v>1510.1319099999998</v>
      </c>
    </row>
    <row r="193" spans="1:18" s="155" customFormat="1" ht="16.5" customHeight="1">
      <c r="A193" s="153" t="s">
        <v>162</v>
      </c>
      <c r="B193" s="119" t="s">
        <v>116</v>
      </c>
      <c r="C193" s="119" t="s">
        <v>11</v>
      </c>
      <c r="D193" s="119" t="s">
        <v>399</v>
      </c>
      <c r="E193" s="119" t="s">
        <v>123</v>
      </c>
      <c r="F193" s="108">
        <v>1000</v>
      </c>
      <c r="G193" s="108">
        <v>1000</v>
      </c>
      <c r="H193" s="108">
        <v>1000</v>
      </c>
      <c r="I193" s="154"/>
      <c r="J193" s="153" t="s">
        <v>162</v>
      </c>
      <c r="K193" s="119" t="s">
        <v>64</v>
      </c>
      <c r="L193" s="119" t="s">
        <v>116</v>
      </c>
      <c r="M193" s="119" t="s">
        <v>11</v>
      </c>
      <c r="N193" s="119" t="s">
        <v>399</v>
      </c>
      <c r="O193" s="119" t="s">
        <v>123</v>
      </c>
      <c r="P193" s="108">
        <f>F193/1000</f>
        <v>1</v>
      </c>
      <c r="Q193" s="108">
        <f>G193/1000</f>
        <v>1</v>
      </c>
      <c r="R193" s="108">
        <f>H193/1000</f>
        <v>1</v>
      </c>
    </row>
  </sheetData>
  <sheetProtection/>
  <mergeCells count="24">
    <mergeCell ref="F1:H1"/>
    <mergeCell ref="P1:R1"/>
    <mergeCell ref="O4:R4"/>
    <mergeCell ref="D3:H3"/>
    <mergeCell ref="B4:H4"/>
    <mergeCell ref="N3:R3"/>
    <mergeCell ref="D10:D11"/>
    <mergeCell ref="E10:E11"/>
    <mergeCell ref="O10:O11"/>
    <mergeCell ref="P10:R10"/>
    <mergeCell ref="J10:J11"/>
    <mergeCell ref="K10:K11"/>
    <mergeCell ref="L10:L11"/>
    <mergeCell ref="M10:M11"/>
    <mergeCell ref="A7:H7"/>
    <mergeCell ref="A8:H8"/>
    <mergeCell ref="J7:R7"/>
    <mergeCell ref="J8:R8"/>
    <mergeCell ref="J9:O9"/>
    <mergeCell ref="N10:N11"/>
    <mergeCell ref="F10:H10"/>
    <mergeCell ref="A10:A11"/>
    <mergeCell ref="B10:B11"/>
    <mergeCell ref="C10:C11"/>
  </mergeCells>
  <printOptions horizontalCentered="1"/>
  <pageMargins left="0.35433070866141736" right="0.1968503937007874" top="0.31496062992125984" bottom="0.15748031496062992" header="0.2755905511811024" footer="0.15748031496062992"/>
  <pageSetup horizontalDpi="600" verticalDpi="600" orientation="portrait" paperSize="9" scale="65" r:id="rId1"/>
  <headerFooter alignWithMargins="0">
    <oddFooter>&amp;CСтраница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D1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7.375" style="0" customWidth="1"/>
    <col min="2" max="4" width="15.75390625" style="0" customWidth="1"/>
  </cols>
  <sheetData>
    <row r="2" spans="1:4" ht="18.75">
      <c r="A2" s="351" t="s">
        <v>528</v>
      </c>
      <c r="B2" s="351"/>
      <c r="C2" s="351"/>
      <c r="D2" s="351"/>
    </row>
    <row r="3" spans="1:4" ht="18.75">
      <c r="A3" s="501" t="s">
        <v>527</v>
      </c>
      <c r="B3" s="501"/>
      <c r="C3" s="501"/>
      <c r="D3" s="501"/>
    </row>
    <row r="4" spans="1:4" ht="18.75">
      <c r="A4" s="501" t="s">
        <v>625</v>
      </c>
      <c r="B4" s="501"/>
      <c r="C4" s="501"/>
      <c r="D4" s="501"/>
    </row>
    <row r="5" spans="1:4" ht="18.75">
      <c r="A5" s="353"/>
      <c r="B5" s="353"/>
      <c r="C5" s="353"/>
      <c r="D5" s="353"/>
    </row>
    <row r="7" spans="1:4" ht="12.75">
      <c r="A7" s="515" t="s">
        <v>519</v>
      </c>
      <c r="B7" s="511" t="s">
        <v>526</v>
      </c>
      <c r="C7" s="511"/>
      <c r="D7" s="511"/>
    </row>
    <row r="8" spans="1:4" ht="15.75" customHeight="1">
      <c r="A8" s="515"/>
      <c r="B8" s="511"/>
      <c r="C8" s="511"/>
      <c r="D8" s="511"/>
    </row>
    <row r="9" spans="1:4" ht="15.75">
      <c r="A9" s="515"/>
      <c r="B9" s="352" t="s">
        <v>300</v>
      </c>
      <c r="C9" s="352" t="s">
        <v>439</v>
      </c>
      <c r="D9" s="352" t="s">
        <v>626</v>
      </c>
    </row>
    <row r="10" spans="1:4" ht="15.75">
      <c r="A10" s="334" t="s">
        <v>32</v>
      </c>
      <c r="B10" s="409">
        <v>92092.94</v>
      </c>
      <c r="C10" s="409">
        <v>92092.94</v>
      </c>
      <c r="D10" s="409">
        <v>92092.94</v>
      </c>
    </row>
    <row r="11" spans="1:4" ht="15.75">
      <c r="A11" s="334" t="s">
        <v>512</v>
      </c>
      <c r="B11" s="409">
        <v>27812.06</v>
      </c>
      <c r="C11" s="409">
        <v>27812.06</v>
      </c>
      <c r="D11" s="409">
        <v>27812.06</v>
      </c>
    </row>
    <row r="12" spans="1:4" ht="15.75">
      <c r="A12" s="334" t="s">
        <v>50</v>
      </c>
      <c r="B12" s="409">
        <v>46095</v>
      </c>
      <c r="C12" s="409">
        <v>46095</v>
      </c>
      <c r="D12" s="409">
        <v>46095</v>
      </c>
    </row>
    <row r="13" spans="1:4" ht="18.75">
      <c r="A13" s="345" t="s">
        <v>221</v>
      </c>
      <c r="B13" s="410">
        <f>SUM(B10:B12)</f>
        <v>166000</v>
      </c>
      <c r="C13" s="410">
        <f>SUM(C10:C12)</f>
        <v>166000</v>
      </c>
      <c r="D13" s="410">
        <f>SUM(D10:D12)</f>
        <v>166000</v>
      </c>
    </row>
    <row r="14" ht="12.75" customHeight="1"/>
    <row r="19" ht="15.75">
      <c r="A19" s="83" t="s">
        <v>629</v>
      </c>
    </row>
  </sheetData>
  <sheetProtection/>
  <mergeCells count="4">
    <mergeCell ref="A3:D3"/>
    <mergeCell ref="A4:D4"/>
    <mergeCell ref="A7:A9"/>
    <mergeCell ref="B7:D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.875" style="98" customWidth="1"/>
    <col min="2" max="2" width="59.625" style="98" customWidth="1"/>
    <col min="3" max="3" width="16.125" style="98" customWidth="1"/>
    <col min="4" max="4" width="16.625" style="98" customWidth="1"/>
    <col min="5" max="5" width="16.00390625" style="98" customWidth="1"/>
    <col min="6" max="16384" width="9.125" style="98" customWidth="1"/>
  </cols>
  <sheetData>
    <row r="1" spans="1:5" ht="15.75">
      <c r="A1" s="71"/>
      <c r="B1" s="71"/>
      <c r="C1" s="71"/>
      <c r="D1" s="71"/>
      <c r="E1" s="71" t="s">
        <v>219</v>
      </c>
    </row>
    <row r="2" spans="1:5" ht="15.75">
      <c r="A2" s="71"/>
      <c r="B2" s="71"/>
      <c r="C2" s="71"/>
      <c r="D2" s="71"/>
      <c r="E2" s="71" t="str">
        <f>'прил 8'!K2</f>
        <v>к решению Думы  от           .2023г.  №       /05</v>
      </c>
    </row>
    <row r="3" spans="1:5" ht="15.75">
      <c r="A3" s="71"/>
      <c r="B3" s="71"/>
      <c r="C3" s="71"/>
      <c r="D3" s="71"/>
      <c r="E3" s="71" t="str">
        <f>'прил.1'!C3</f>
        <v>"О бюджете  Алексеевского муниципального образования на 2024 год </v>
      </c>
    </row>
    <row r="4" spans="1:5" ht="15.75">
      <c r="A4" s="71"/>
      <c r="B4" s="71"/>
      <c r="C4" s="71"/>
      <c r="D4" s="71"/>
      <c r="E4" s="71" t="str">
        <f>'прил.1'!C4</f>
        <v>и плановый период 2025-2026г.г."</v>
      </c>
    </row>
    <row r="5" ht="15.75">
      <c r="A5" s="65"/>
    </row>
    <row r="6" ht="15.75">
      <c r="A6" s="65"/>
    </row>
    <row r="7" spans="1:5" ht="35.25" customHeight="1">
      <c r="A7" s="486" t="s">
        <v>589</v>
      </c>
      <c r="B7" s="486"/>
      <c r="C7" s="486"/>
      <c r="D7" s="486"/>
      <c r="E7" s="486"/>
    </row>
    <row r="9" ht="15">
      <c r="A9" s="179" t="s">
        <v>177</v>
      </c>
    </row>
    <row r="10" spans="1:5" ht="15.75">
      <c r="A10" s="179" t="s">
        <v>180</v>
      </c>
      <c r="E10" s="71" t="s">
        <v>181</v>
      </c>
    </row>
    <row r="11" spans="1:5" ht="46.5" customHeight="1">
      <c r="A11" s="87" t="s">
        <v>178</v>
      </c>
      <c r="B11" s="87" t="s">
        <v>591</v>
      </c>
      <c r="C11" s="87" t="s">
        <v>300</v>
      </c>
      <c r="D11" s="87" t="s">
        <v>439</v>
      </c>
      <c r="E11" s="87" t="s">
        <v>626</v>
      </c>
    </row>
    <row r="12" spans="1:5" ht="15.75">
      <c r="A12" s="67">
        <v>1</v>
      </c>
      <c r="B12" s="67">
        <v>2</v>
      </c>
      <c r="C12" s="67">
        <v>3</v>
      </c>
      <c r="D12" s="67">
        <v>4</v>
      </c>
      <c r="E12" s="67">
        <v>5</v>
      </c>
    </row>
    <row r="13" spans="1:5" ht="29.25" customHeight="1">
      <c r="A13" s="68">
        <v>1</v>
      </c>
      <c r="B13" s="89" t="s">
        <v>590</v>
      </c>
      <c r="C13" s="69">
        <v>350</v>
      </c>
      <c r="D13" s="69">
        <f>'кэср прил3,4'!G187/1000</f>
        <v>350</v>
      </c>
      <c r="E13" s="69">
        <f>'кэср прил3,4'!H187/1000</f>
        <v>350</v>
      </c>
    </row>
    <row r="14" spans="1:5" ht="31.5" customHeight="1">
      <c r="A14" s="95"/>
      <c r="B14" s="181" t="s">
        <v>221</v>
      </c>
      <c r="C14" s="182">
        <v>350</v>
      </c>
      <c r="D14" s="182">
        <f>D13</f>
        <v>350</v>
      </c>
      <c r="E14" s="182">
        <f>E13</f>
        <v>350</v>
      </c>
    </row>
    <row r="15" ht="15.75">
      <c r="A15" s="183" t="s">
        <v>54</v>
      </c>
    </row>
    <row r="16" ht="15">
      <c r="A16" s="184"/>
    </row>
    <row r="17" ht="15">
      <c r="A17" s="185"/>
    </row>
    <row r="18" spans="1:4" ht="15.75">
      <c r="A18" s="26" t="s">
        <v>207</v>
      </c>
      <c r="B18" s="26"/>
      <c r="C18" s="7"/>
      <c r="D18" s="71" t="str">
        <f>'прил.1'!D26</f>
        <v>Снегирёв В.В.</v>
      </c>
    </row>
    <row r="20" ht="15.75">
      <c r="B20" s="7"/>
    </row>
    <row r="22" spans="1:4" ht="15.75">
      <c r="A22" s="7" t="s">
        <v>627</v>
      </c>
      <c r="B22" s="7"/>
      <c r="C22" s="7"/>
      <c r="D22" s="7" t="s">
        <v>666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0:R20"/>
  <sheetViews>
    <sheetView zoomScalePageLayoutView="0" workbookViewId="0" topLeftCell="A16">
      <selection activeCell="C45" sqref="C45"/>
    </sheetView>
  </sheetViews>
  <sheetFormatPr defaultColWidth="9.00390625" defaultRowHeight="12.75"/>
  <sheetData>
    <row r="20" spans="1:18" s="1" customFormat="1" ht="45.75" customHeight="1" hidden="1">
      <c r="A20" s="109" t="s">
        <v>52</v>
      </c>
      <c r="B20" s="105" t="s">
        <v>13</v>
      </c>
      <c r="C20" s="105" t="s">
        <v>26</v>
      </c>
      <c r="D20" s="105" t="s">
        <v>17</v>
      </c>
      <c r="E20" s="105" t="s">
        <v>107</v>
      </c>
      <c r="F20" s="106"/>
      <c r="G20" s="106"/>
      <c r="H20" s="106"/>
      <c r="I20" s="132"/>
      <c r="J20" s="109" t="s">
        <v>52</v>
      </c>
      <c r="K20" s="104" t="s">
        <v>64</v>
      </c>
      <c r="L20" s="105" t="s">
        <v>13</v>
      </c>
      <c r="M20" s="105" t="s">
        <v>26</v>
      </c>
      <c r="N20" s="105" t="s">
        <v>17</v>
      </c>
      <c r="O20" s="105" t="s">
        <v>107</v>
      </c>
      <c r="P20" s="108">
        <f>F20/1000</f>
        <v>0</v>
      </c>
      <c r="Q20" s="108">
        <f>G20/1000</f>
        <v>0</v>
      </c>
      <c r="R20" s="108">
        <f>H20/1000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70"/>
  <sheetViews>
    <sheetView view="pageBreakPreview"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64.75390625" style="6" customWidth="1"/>
    <col min="2" max="2" width="30.00390625" style="6" customWidth="1"/>
    <col min="3" max="5" width="17.75390625" style="6" customWidth="1"/>
    <col min="6" max="6" width="9.125" style="6" customWidth="1"/>
    <col min="7" max="7" width="11.625" style="6" customWidth="1"/>
    <col min="8" max="8" width="12.00390625" style="6" bestFit="1" customWidth="1"/>
    <col min="9" max="16384" width="9.125" style="6" customWidth="1"/>
  </cols>
  <sheetData>
    <row r="1" spans="1:5" ht="15">
      <c r="A1" s="5"/>
      <c r="B1" s="5"/>
      <c r="C1" s="469" t="s">
        <v>216</v>
      </c>
      <c r="D1" s="469"/>
      <c r="E1" s="469"/>
    </row>
    <row r="2" spans="1:5" ht="15">
      <c r="A2" s="5"/>
      <c r="B2" s="5"/>
      <c r="C2" s="20"/>
      <c r="D2" s="20"/>
      <c r="E2" s="64" t="str">
        <f>'прил.1'!F2</f>
        <v>к решению Думы  от           .2023г.  №       /05</v>
      </c>
    </row>
    <row r="3" spans="1:5" ht="19.5" customHeight="1">
      <c r="A3" s="5"/>
      <c r="B3" s="475" t="str">
        <f>'прил.1'!C3</f>
        <v>"О бюджете  Алексеевского муниципального образования на 2024 год </v>
      </c>
      <c r="C3" s="475"/>
      <c r="D3" s="475"/>
      <c r="E3" s="475"/>
    </row>
    <row r="4" spans="1:5" ht="15">
      <c r="A4" s="5"/>
      <c r="B4" s="5"/>
      <c r="C4" s="469" t="str">
        <f>'прил.1'!C4</f>
        <v>и плановый период 2025-2026г.г."</v>
      </c>
      <c r="D4" s="469"/>
      <c r="E4" s="469"/>
    </row>
    <row r="5" spans="1:3" ht="12.75">
      <c r="A5" s="5"/>
      <c r="B5" s="5"/>
      <c r="C5" s="5"/>
    </row>
    <row r="6" spans="1:3" ht="12.75">
      <c r="A6" s="5"/>
      <c r="B6" s="5"/>
      <c r="C6" s="5"/>
    </row>
    <row r="7" spans="1:5" ht="15" customHeight="1">
      <c r="A7" s="468" t="s">
        <v>660</v>
      </c>
      <c r="B7" s="468"/>
      <c r="C7" s="468"/>
      <c r="D7" s="468"/>
      <c r="E7" s="468"/>
    </row>
    <row r="8" spans="1:3" ht="12.75">
      <c r="A8" s="5"/>
      <c r="B8" s="5"/>
      <c r="C8" s="5"/>
    </row>
    <row r="9" spans="1:5" ht="15.75">
      <c r="A9" s="473" t="s">
        <v>66</v>
      </c>
      <c r="B9" s="473" t="s">
        <v>67</v>
      </c>
      <c r="C9" s="470" t="s">
        <v>349</v>
      </c>
      <c r="D9" s="471"/>
      <c r="E9" s="472"/>
    </row>
    <row r="10" spans="1:5" s="7" customFormat="1" ht="30.75" customHeight="1">
      <c r="A10" s="474"/>
      <c r="B10" s="474"/>
      <c r="C10" s="123" t="s">
        <v>661</v>
      </c>
      <c r="D10" s="123" t="s">
        <v>586</v>
      </c>
      <c r="E10" s="123" t="s">
        <v>662</v>
      </c>
    </row>
    <row r="11" spans="1:5" s="7" customFormat="1" ht="16.5" customHeight="1">
      <c r="A11" s="124">
        <v>1</v>
      </c>
      <c r="B11" s="125" t="s">
        <v>68</v>
      </c>
      <c r="C11" s="124">
        <v>3</v>
      </c>
      <c r="D11" s="124">
        <v>4</v>
      </c>
      <c r="E11" s="124">
        <v>5</v>
      </c>
    </row>
    <row r="12" spans="1:5" s="80" customFormat="1" ht="15.75">
      <c r="A12" s="421" t="s">
        <v>304</v>
      </c>
      <c r="B12" s="419" t="s">
        <v>103</v>
      </c>
      <c r="C12" s="420">
        <f>C13+C21+C28+C30+C33+C35+C38+C40+C16+G18</f>
        <v>8642.4</v>
      </c>
      <c r="D12" s="420">
        <f>D13+D21+D28+D30+D33+D35+D40+D16+D38</f>
        <v>8988.000000000002</v>
      </c>
      <c r="E12" s="420">
        <f>E13+E21+E28+E30+E33+E35+E40+E16+E38</f>
        <v>9347.499999999998</v>
      </c>
    </row>
    <row r="13" spans="1:5" s="80" customFormat="1" ht="21" customHeight="1">
      <c r="A13" s="421" t="s">
        <v>69</v>
      </c>
      <c r="B13" s="419" t="s">
        <v>127</v>
      </c>
      <c r="C13" s="422">
        <f>C14+C15</f>
        <v>2100.9</v>
      </c>
      <c r="D13" s="422">
        <f>D14+D15</f>
        <v>2184.9</v>
      </c>
      <c r="E13" s="422">
        <f>E14+E15</f>
        <v>2272.2999999999997</v>
      </c>
    </row>
    <row r="14" spans="1:5" s="157" customFormat="1" ht="81.75">
      <c r="A14" s="128" t="s">
        <v>348</v>
      </c>
      <c r="B14" s="127" t="s">
        <v>128</v>
      </c>
      <c r="C14" s="163">
        <f>доходы!B7/1000</f>
        <v>2098</v>
      </c>
      <c r="D14" s="163">
        <f>доходы!C7/1000</f>
        <v>2181.9</v>
      </c>
      <c r="E14" s="163">
        <f>доходы!D7/1000</f>
        <v>2269.2</v>
      </c>
    </row>
    <row r="15" spans="1:5" s="157" customFormat="1" ht="47.25">
      <c r="A15" s="128" t="s">
        <v>440</v>
      </c>
      <c r="B15" s="127"/>
      <c r="C15" s="163">
        <f>доходы!B8/1000</f>
        <v>2.9</v>
      </c>
      <c r="D15" s="163">
        <f>доходы!C8/1000</f>
        <v>3</v>
      </c>
      <c r="E15" s="163">
        <f>доходы!D8/1000</f>
        <v>3.1</v>
      </c>
    </row>
    <row r="16" spans="1:5" s="80" customFormat="1" ht="31.5">
      <c r="A16" s="418" t="s">
        <v>305</v>
      </c>
      <c r="B16" s="419" t="s">
        <v>306</v>
      </c>
      <c r="C16" s="420">
        <f>C17+C18+C19+C20</f>
        <v>1264.3999999999999</v>
      </c>
      <c r="D16" s="420">
        <f>D17+D18+D19+D20</f>
        <v>1315</v>
      </c>
      <c r="E16" s="420">
        <f>E17+E18+E19+E20</f>
        <v>1367.6</v>
      </c>
    </row>
    <row r="17" spans="1:8" s="157" customFormat="1" ht="78.75">
      <c r="A17" s="156" t="s">
        <v>347</v>
      </c>
      <c r="B17" s="127" t="s">
        <v>120</v>
      </c>
      <c r="C17" s="358">
        <f>доходы!B10/1000</f>
        <v>598.9</v>
      </c>
      <c r="D17" s="358">
        <f>доходы!C10/1000</f>
        <v>622.9</v>
      </c>
      <c r="E17" s="358">
        <f>доходы!D10/1000</f>
        <v>647.8</v>
      </c>
      <c r="H17" s="164"/>
    </row>
    <row r="18" spans="1:8" s="157" customFormat="1" ht="94.5">
      <c r="A18" s="90" t="s">
        <v>350</v>
      </c>
      <c r="B18" s="127" t="s">
        <v>119</v>
      </c>
      <c r="C18" s="358">
        <f>доходы!B11/1000</f>
        <v>4.1</v>
      </c>
      <c r="D18" s="358">
        <f>доходы!C11/1000</f>
        <v>4.3</v>
      </c>
      <c r="E18" s="358">
        <f>доходы!D11/1000</f>
        <v>4.5</v>
      </c>
      <c r="H18" s="164"/>
    </row>
    <row r="19" spans="1:8" s="157" customFormat="1" ht="78.75">
      <c r="A19" s="90" t="s">
        <v>351</v>
      </c>
      <c r="B19" s="127" t="s">
        <v>118</v>
      </c>
      <c r="C19" s="358">
        <f>доходы!B12/1000</f>
        <v>740.3</v>
      </c>
      <c r="D19" s="358">
        <f>доходы!C12/1000</f>
        <v>769.9</v>
      </c>
      <c r="E19" s="358">
        <f>доходы!D12/1000</f>
        <v>800.7</v>
      </c>
      <c r="H19" s="164"/>
    </row>
    <row r="20" spans="1:8" s="157" customFormat="1" ht="78.75">
      <c r="A20" s="90" t="s">
        <v>352</v>
      </c>
      <c r="B20" s="127" t="s">
        <v>117</v>
      </c>
      <c r="C20" s="358">
        <f>доходы!B13/1000</f>
        <v>-78.9</v>
      </c>
      <c r="D20" s="358">
        <f>доходы!C13/1000</f>
        <v>-82.1</v>
      </c>
      <c r="E20" s="358">
        <f>доходы!D13/1000</f>
        <v>-85.4</v>
      </c>
      <c r="H20" s="164"/>
    </row>
    <row r="21" spans="1:5" s="80" customFormat="1" ht="15.75">
      <c r="A21" s="423" t="s">
        <v>355</v>
      </c>
      <c r="B21" s="419" t="s">
        <v>102</v>
      </c>
      <c r="C21" s="420">
        <f>C22+C24</f>
        <v>1391.1000000000001</v>
      </c>
      <c r="D21" s="420">
        <f>D22+D24</f>
        <v>1446.7</v>
      </c>
      <c r="E21" s="420">
        <f>E22+E24</f>
        <v>1504.6000000000001</v>
      </c>
    </row>
    <row r="22" spans="1:5" s="80" customFormat="1" ht="15.75">
      <c r="A22" s="423" t="s">
        <v>353</v>
      </c>
      <c r="B22" s="419" t="s">
        <v>307</v>
      </c>
      <c r="C22" s="420">
        <f>C23</f>
        <v>38.3</v>
      </c>
      <c r="D22" s="420">
        <f>D23</f>
        <v>39.8</v>
      </c>
      <c r="E22" s="420">
        <f>E23</f>
        <v>41.4</v>
      </c>
    </row>
    <row r="23" spans="1:5" s="157" customFormat="1" ht="47.25">
      <c r="A23" s="156" t="s">
        <v>129</v>
      </c>
      <c r="B23" s="127" t="s">
        <v>130</v>
      </c>
      <c r="C23" s="166">
        <f>доходы!B15/1000</f>
        <v>38.3</v>
      </c>
      <c r="D23" s="166">
        <f>доходы!C15/1000</f>
        <v>39.8</v>
      </c>
      <c r="E23" s="166">
        <f>доходы!D15/1000</f>
        <v>41.4</v>
      </c>
    </row>
    <row r="24" spans="1:5" s="162" customFormat="1" ht="15.75">
      <c r="A24" s="423" t="s">
        <v>70</v>
      </c>
      <c r="B24" s="424" t="s">
        <v>101</v>
      </c>
      <c r="C24" s="425">
        <f>C25+C26</f>
        <v>1352.8000000000002</v>
      </c>
      <c r="D24" s="425">
        <f>D25+D26</f>
        <v>1406.9</v>
      </c>
      <c r="E24" s="425">
        <f>E25+E26</f>
        <v>1463.2</v>
      </c>
    </row>
    <row r="25" spans="1:5" s="157" customFormat="1" ht="31.5">
      <c r="A25" s="156" t="s">
        <v>131</v>
      </c>
      <c r="B25" s="127" t="s">
        <v>133</v>
      </c>
      <c r="C25" s="166">
        <f>доходы!B17/1000</f>
        <v>1311.9</v>
      </c>
      <c r="D25" s="166">
        <f>доходы!C17/1000</f>
        <v>1364.4</v>
      </c>
      <c r="E25" s="166">
        <f>доходы!D17/1000</f>
        <v>1419</v>
      </c>
    </row>
    <row r="26" spans="1:5" s="157" customFormat="1" ht="31.5">
      <c r="A26" s="156" t="s">
        <v>132</v>
      </c>
      <c r="B26" s="127" t="s">
        <v>134</v>
      </c>
      <c r="C26" s="166">
        <f>доходы!B18/1000</f>
        <v>40.9</v>
      </c>
      <c r="D26" s="166">
        <f>доходы!C18/1000</f>
        <v>42.5</v>
      </c>
      <c r="E26" s="166">
        <f>доходы!D18/1000</f>
        <v>44.2</v>
      </c>
    </row>
    <row r="27" spans="1:5" s="192" customFormat="1" ht="31.5">
      <c r="A27" s="189" t="s">
        <v>135</v>
      </c>
      <c r="B27" s="190" t="s">
        <v>136</v>
      </c>
      <c r="C27" s="191"/>
      <c r="D27" s="191"/>
      <c r="E27" s="191"/>
    </row>
    <row r="28" spans="1:5" s="162" customFormat="1" ht="15.75">
      <c r="A28" s="423" t="s">
        <v>354</v>
      </c>
      <c r="B28" s="424" t="s">
        <v>308</v>
      </c>
      <c r="C28" s="426">
        <v>31.5</v>
      </c>
      <c r="D28" s="426">
        <v>32.8</v>
      </c>
      <c r="E28" s="426">
        <v>34.1</v>
      </c>
    </row>
    <row r="29" spans="1:5" s="157" customFormat="1" ht="78.75">
      <c r="A29" s="128" t="s">
        <v>97</v>
      </c>
      <c r="B29" s="127" t="s">
        <v>100</v>
      </c>
      <c r="C29" s="166">
        <f>доходы!B20/1000</f>
        <v>31.5</v>
      </c>
      <c r="D29" s="166">
        <f>доходы!C20/1000</f>
        <v>32.8</v>
      </c>
      <c r="E29" s="166">
        <f>доходы!D20/1000</f>
        <v>34.1</v>
      </c>
    </row>
    <row r="30" spans="1:5" s="80" customFormat="1" ht="31.5">
      <c r="A30" s="427" t="s">
        <v>356</v>
      </c>
      <c r="B30" s="419" t="s">
        <v>99</v>
      </c>
      <c r="C30" s="420">
        <f>C31+C32</f>
        <v>2584.1</v>
      </c>
      <c r="D30" s="420">
        <f>D31+D32</f>
        <v>2687.4</v>
      </c>
      <c r="E30" s="420">
        <f>E31+E32</f>
        <v>2794.9</v>
      </c>
    </row>
    <row r="31" spans="1:5" s="173" customFormat="1" ht="84.75" customHeight="1">
      <c r="A31" s="194" t="s">
        <v>137</v>
      </c>
      <c r="B31" s="190" t="s">
        <v>138</v>
      </c>
      <c r="C31" s="169">
        <f>доходы!B22/1000</f>
        <v>1728.3</v>
      </c>
      <c r="D31" s="169">
        <f>доходы!C22/1000</f>
        <v>1797.4</v>
      </c>
      <c r="E31" s="169">
        <f>доходы!D22/1000</f>
        <v>1869.3</v>
      </c>
    </row>
    <row r="32" spans="1:5" s="157" customFormat="1" ht="94.5">
      <c r="A32" s="156" t="s">
        <v>139</v>
      </c>
      <c r="B32" s="127" t="s">
        <v>140</v>
      </c>
      <c r="C32" s="166">
        <f>доходы!B23/1000</f>
        <v>855.8</v>
      </c>
      <c r="D32" s="166">
        <f>доходы!C23/1000</f>
        <v>890</v>
      </c>
      <c r="E32" s="166">
        <f>доходы!D23/1000</f>
        <v>925.6</v>
      </c>
    </row>
    <row r="33" spans="1:5" s="162" customFormat="1" ht="31.5">
      <c r="A33" s="427" t="s">
        <v>357</v>
      </c>
      <c r="B33" s="424" t="s">
        <v>309</v>
      </c>
      <c r="C33" s="426">
        <f>C34</f>
        <v>734.3</v>
      </c>
      <c r="D33" s="426">
        <f>D34</f>
        <v>763.7</v>
      </c>
      <c r="E33" s="426">
        <f>E34</f>
        <v>794.2</v>
      </c>
    </row>
    <row r="34" spans="1:5" s="157" customFormat="1" ht="31.5">
      <c r="A34" s="156" t="s">
        <v>225</v>
      </c>
      <c r="B34" s="127" t="s">
        <v>226</v>
      </c>
      <c r="C34" s="166">
        <f>доходы!B25/1000</f>
        <v>734.3</v>
      </c>
      <c r="D34" s="166">
        <f>доходы!C25/1000</f>
        <v>763.7</v>
      </c>
      <c r="E34" s="166">
        <f>доходы!D25/1000</f>
        <v>794.2</v>
      </c>
    </row>
    <row r="35" spans="1:5" s="80" customFormat="1" ht="31.5">
      <c r="A35" s="418" t="s">
        <v>358</v>
      </c>
      <c r="B35" s="419" t="s">
        <v>310</v>
      </c>
      <c r="C35" s="421">
        <f>C36+C37</f>
        <v>509.90000000000003</v>
      </c>
      <c r="D35" s="421">
        <f>D36+D37</f>
        <v>530.3000000000001</v>
      </c>
      <c r="E35" s="421">
        <f>E36+E37</f>
        <v>551.5</v>
      </c>
    </row>
    <row r="36" spans="1:5" s="80" customFormat="1" ht="94.5">
      <c r="A36" s="193" t="s">
        <v>364</v>
      </c>
      <c r="B36" s="127" t="s">
        <v>363</v>
      </c>
      <c r="C36" s="216">
        <f>доходы!B29/1000</f>
        <v>461.6</v>
      </c>
      <c r="D36" s="216">
        <v>480.1</v>
      </c>
      <c r="E36" s="216">
        <v>499.3</v>
      </c>
    </row>
    <row r="37" spans="1:5" s="157" customFormat="1" ht="47.25">
      <c r="A37" s="156" t="s">
        <v>155</v>
      </c>
      <c r="B37" s="127" t="s">
        <v>156</v>
      </c>
      <c r="C37" s="166">
        <f>доходы!B30/1000</f>
        <v>48.3</v>
      </c>
      <c r="D37" s="166">
        <f>доходы!C30/1000</f>
        <v>50.2</v>
      </c>
      <c r="E37" s="166">
        <f>доходы!D30/1000</f>
        <v>52.2</v>
      </c>
    </row>
    <row r="38" spans="1:5" s="157" customFormat="1" ht="15.75">
      <c r="A38" s="450" t="s">
        <v>603</v>
      </c>
      <c r="B38" s="451" t="s">
        <v>602</v>
      </c>
      <c r="C38" s="452">
        <v>10.5</v>
      </c>
      <c r="D38" s="452">
        <v>10.9</v>
      </c>
      <c r="E38" s="452">
        <v>11.3</v>
      </c>
    </row>
    <row r="39" spans="1:5" s="157" customFormat="1" ht="110.25">
      <c r="A39" s="438" t="s">
        <v>604</v>
      </c>
      <c r="B39" s="127" t="s">
        <v>605</v>
      </c>
      <c r="C39" s="166"/>
      <c r="D39" s="166"/>
      <c r="E39" s="166"/>
    </row>
    <row r="40" spans="1:5" s="157" customFormat="1" ht="15.75">
      <c r="A40" s="428" t="s">
        <v>346</v>
      </c>
      <c r="B40" s="424" t="s">
        <v>391</v>
      </c>
      <c r="C40" s="426">
        <f>C41+C42</f>
        <v>15.7</v>
      </c>
      <c r="D40" s="426">
        <f>D41+D42</f>
        <v>16.3</v>
      </c>
      <c r="E40" s="426">
        <f>E41+E42</f>
        <v>17</v>
      </c>
    </row>
    <row r="41" spans="1:5" s="157" customFormat="1" ht="31.5">
      <c r="A41" s="156" t="s">
        <v>141</v>
      </c>
      <c r="B41" s="127" t="s">
        <v>142</v>
      </c>
      <c r="C41" s="166"/>
      <c r="D41" s="166"/>
      <c r="E41" s="166"/>
    </row>
    <row r="42" spans="1:5" s="157" customFormat="1" ht="21" customHeight="1">
      <c r="A42" s="156" t="s">
        <v>143</v>
      </c>
      <c r="B42" s="127" t="s">
        <v>144</v>
      </c>
      <c r="C42" s="166">
        <f>доходы!B32/1000</f>
        <v>15.7</v>
      </c>
      <c r="D42" s="166">
        <f>доходы!C32/1000</f>
        <v>16.3</v>
      </c>
      <c r="E42" s="166">
        <f>доходы!D32/1000</f>
        <v>17</v>
      </c>
    </row>
    <row r="43" spans="1:5" s="162" customFormat="1" ht="15.75">
      <c r="A43" s="429" t="s">
        <v>71</v>
      </c>
      <c r="B43" s="424" t="s">
        <v>98</v>
      </c>
      <c r="C43" s="425">
        <f>C44+C61+C62</f>
        <v>18061.79</v>
      </c>
      <c r="D43" s="425">
        <f>D44+D61+D62</f>
        <v>15926.68</v>
      </c>
      <c r="E43" s="425">
        <f>E44+E61+E62</f>
        <v>15759.580000000002</v>
      </c>
    </row>
    <row r="44" spans="1:5" s="162" customFormat="1" ht="31.5">
      <c r="A44" s="427" t="s">
        <v>359</v>
      </c>
      <c r="B44" s="424" t="s">
        <v>360</v>
      </c>
      <c r="C44" s="425">
        <f>C45+C51+C55+C60</f>
        <v>18061.79</v>
      </c>
      <c r="D44" s="425">
        <f>D45+D51+D55+D60</f>
        <v>15926.68</v>
      </c>
      <c r="E44" s="425">
        <f>E45+E51+E55+E60</f>
        <v>15759.580000000002</v>
      </c>
    </row>
    <row r="45" spans="1:5" s="162" customFormat="1" ht="15.75">
      <c r="A45" s="429" t="s">
        <v>361</v>
      </c>
      <c r="B45" s="424" t="s">
        <v>362</v>
      </c>
      <c r="C45" s="425">
        <v>16512.29</v>
      </c>
      <c r="D45" s="425">
        <v>14282.58</v>
      </c>
      <c r="E45" s="425">
        <v>14838.28</v>
      </c>
    </row>
    <row r="46" spans="1:5" s="157" customFormat="1" ht="47.25">
      <c r="A46" s="168" t="s">
        <v>223</v>
      </c>
      <c r="B46" s="127" t="s">
        <v>314</v>
      </c>
      <c r="C46" s="169"/>
      <c r="D46" s="169"/>
      <c r="E46" s="169"/>
    </row>
    <row r="47" spans="1:5" s="157" customFormat="1" ht="31.5">
      <c r="A47" s="168" t="s">
        <v>145</v>
      </c>
      <c r="B47" s="127" t="s">
        <v>316</v>
      </c>
      <c r="C47" s="169"/>
      <c r="D47" s="169"/>
      <c r="E47" s="169"/>
    </row>
    <row r="48" spans="1:5" s="157" customFormat="1" ht="31.5">
      <c r="A48" s="168" t="s">
        <v>618</v>
      </c>
      <c r="B48" s="127" t="s">
        <v>315</v>
      </c>
      <c r="C48" s="169">
        <v>8173.63</v>
      </c>
      <c r="D48" s="169">
        <v>6965.88</v>
      </c>
      <c r="E48" s="169">
        <v>6888.75</v>
      </c>
    </row>
    <row r="49" spans="1:5" s="157" customFormat="1" ht="47.25">
      <c r="A49" s="168" t="s">
        <v>224</v>
      </c>
      <c r="B49" s="127" t="s">
        <v>315</v>
      </c>
      <c r="C49" s="169">
        <v>8338.66</v>
      </c>
      <c r="D49" s="169">
        <f>доходы!C35/1000</f>
        <v>7316.7</v>
      </c>
      <c r="E49" s="169">
        <v>7949.53</v>
      </c>
    </row>
    <row r="50" spans="1:5" s="157" customFormat="1" ht="15.75">
      <c r="A50" s="170" t="s">
        <v>146</v>
      </c>
      <c r="B50" s="127" t="s">
        <v>317</v>
      </c>
      <c r="C50" s="167"/>
      <c r="D50" s="167"/>
      <c r="E50" s="167"/>
    </row>
    <row r="51" spans="1:5" s="162" customFormat="1" ht="15.75">
      <c r="A51" s="430" t="s">
        <v>311</v>
      </c>
      <c r="B51" s="424" t="s">
        <v>318</v>
      </c>
      <c r="C51" s="425">
        <f>C52+C54+C53</f>
        <v>754.6</v>
      </c>
      <c r="D51" s="425">
        <f>D52+D54+D53</f>
        <v>754.6</v>
      </c>
      <c r="E51" s="425">
        <f>E52+E54+E53</f>
        <v>754.6</v>
      </c>
    </row>
    <row r="52" spans="1:5" s="157" customFormat="1" ht="63">
      <c r="A52" s="168" t="s">
        <v>147</v>
      </c>
      <c r="B52" s="127" t="s">
        <v>319</v>
      </c>
      <c r="C52" s="167"/>
      <c r="D52" s="167"/>
      <c r="E52" s="167"/>
    </row>
    <row r="53" spans="1:5" s="157" customFormat="1" ht="31.5">
      <c r="A53" s="168" t="s">
        <v>366</v>
      </c>
      <c r="B53" s="127" t="s">
        <v>365</v>
      </c>
      <c r="C53" s="167"/>
      <c r="D53" s="167"/>
      <c r="E53" s="167"/>
    </row>
    <row r="54" spans="1:5" s="157" customFormat="1" ht="15.75">
      <c r="A54" s="128" t="s">
        <v>148</v>
      </c>
      <c r="B54" s="127" t="s">
        <v>320</v>
      </c>
      <c r="C54" s="169">
        <f>доходы!B36/1000</f>
        <v>754.6</v>
      </c>
      <c r="D54" s="169">
        <f>доходы!C36/1000</f>
        <v>754.6</v>
      </c>
      <c r="E54" s="169">
        <f>доходы!D36/1000</f>
        <v>754.6</v>
      </c>
    </row>
    <row r="55" spans="1:5" s="162" customFormat="1" ht="15.75">
      <c r="A55" s="429" t="s">
        <v>312</v>
      </c>
      <c r="B55" s="424" t="s">
        <v>313</v>
      </c>
      <c r="C55" s="425">
        <f>C56+C57+C58+C59</f>
        <v>794.9000000000001</v>
      </c>
      <c r="D55" s="425">
        <f>D56+D57+D58+D59</f>
        <v>889.5</v>
      </c>
      <c r="E55" s="425">
        <f>E56+E57+E58+E59</f>
        <v>166.7</v>
      </c>
    </row>
    <row r="56" spans="1:5" s="157" customFormat="1" ht="47.25">
      <c r="A56" s="128" t="s">
        <v>149</v>
      </c>
      <c r="B56" s="127" t="s">
        <v>201</v>
      </c>
      <c r="C56" s="169">
        <f>доходы!B39/1000</f>
        <v>628.2</v>
      </c>
      <c r="D56" s="169">
        <f>доходы!C39/1000</f>
        <v>722.8</v>
      </c>
      <c r="E56" s="169">
        <f>доходы!D39/1000</f>
        <v>0</v>
      </c>
    </row>
    <row r="57" spans="1:5" s="157" customFormat="1" ht="31.5">
      <c r="A57" s="128" t="s">
        <v>150</v>
      </c>
      <c r="B57" s="127" t="s">
        <v>202</v>
      </c>
      <c r="C57" s="169">
        <f>доходы!B38/1000</f>
        <v>166</v>
      </c>
      <c r="D57" s="169">
        <f>доходы!C38/1000</f>
        <v>166</v>
      </c>
      <c r="E57" s="169">
        <f>доходы!D38/1000</f>
        <v>166</v>
      </c>
    </row>
    <row r="58" spans="1:5" s="157" customFormat="1" ht="31.5">
      <c r="A58" s="128" t="s">
        <v>161</v>
      </c>
      <c r="B58" s="127" t="s">
        <v>202</v>
      </c>
      <c r="C58" s="169">
        <f>доходы!B40/1000</f>
        <v>0.7</v>
      </c>
      <c r="D58" s="169">
        <f>доходы!C40/1000</f>
        <v>0.7</v>
      </c>
      <c r="E58" s="169">
        <f>доходы!D40/1000</f>
        <v>0.7</v>
      </c>
    </row>
    <row r="59" spans="1:5" s="157" customFormat="1" ht="15.75">
      <c r="A59" s="128" t="s">
        <v>151</v>
      </c>
      <c r="B59" s="127" t="s">
        <v>203</v>
      </c>
      <c r="C59" s="129"/>
      <c r="D59" s="129"/>
      <c r="E59" s="129"/>
    </row>
    <row r="60" spans="1:5" s="162" customFormat="1" ht="31.5">
      <c r="A60" s="429" t="s">
        <v>152</v>
      </c>
      <c r="B60" s="424" t="s">
        <v>204</v>
      </c>
      <c r="C60" s="431"/>
      <c r="D60" s="431"/>
      <c r="E60" s="431"/>
    </row>
    <row r="61" spans="1:5" s="162" customFormat="1" ht="31.5">
      <c r="A61" s="429" t="s">
        <v>153</v>
      </c>
      <c r="B61" s="424" t="s">
        <v>205</v>
      </c>
      <c r="C61" s="431"/>
      <c r="D61" s="431"/>
      <c r="E61" s="431"/>
    </row>
    <row r="62" spans="1:5" s="162" customFormat="1" ht="110.25">
      <c r="A62" s="432" t="s">
        <v>154</v>
      </c>
      <c r="B62" s="424" t="s">
        <v>206</v>
      </c>
      <c r="C62" s="431"/>
      <c r="D62" s="431"/>
      <c r="E62" s="431"/>
    </row>
    <row r="63" spans="1:5" s="162" customFormat="1" ht="25.5" customHeight="1">
      <c r="A63" s="426" t="s">
        <v>72</v>
      </c>
      <c r="B63" s="424"/>
      <c r="C63" s="433">
        <f>C43+C12</f>
        <v>26704.190000000002</v>
      </c>
      <c r="D63" s="433">
        <f>D43+D12</f>
        <v>24914.68</v>
      </c>
      <c r="E63" s="433">
        <f>E43+E12</f>
        <v>25107.08</v>
      </c>
    </row>
    <row r="64" s="7" customFormat="1" ht="15.75">
      <c r="D64" s="130"/>
    </row>
    <row r="65" s="7" customFormat="1" ht="15.75">
      <c r="D65" s="219"/>
    </row>
    <row r="66" s="7" customFormat="1" ht="15.75"/>
    <row r="67" s="7" customFormat="1" ht="15.75"/>
    <row r="68" spans="1:4" s="7" customFormat="1" ht="15.75">
      <c r="A68" s="7" t="s">
        <v>73</v>
      </c>
      <c r="D68" s="7" t="str">
        <f>'прил.1'!D26</f>
        <v>Снегирёв В.В.</v>
      </c>
    </row>
    <row r="69" s="7" customFormat="1" ht="15.75"/>
    <row r="70" spans="1:4" s="7" customFormat="1" ht="15" customHeight="1">
      <c r="A70" s="7" t="str">
        <f>'прил.1'!A28</f>
        <v>Председатель Думы Алексеевского муниципального образования</v>
      </c>
      <c r="D70" s="7" t="str">
        <f>'прил.1'!D28</f>
        <v>Горячев А.Г.</v>
      </c>
    </row>
    <row r="71" s="7" customFormat="1" ht="15.75"/>
    <row r="72" s="7" customFormat="1" ht="15.75"/>
    <row r="74" ht="18.75" customHeight="1"/>
  </sheetData>
  <sheetProtection/>
  <mergeCells count="7">
    <mergeCell ref="A7:E7"/>
    <mergeCell ref="C1:E1"/>
    <mergeCell ref="C4:E4"/>
    <mergeCell ref="C9:E9"/>
    <mergeCell ref="B9:B10"/>
    <mergeCell ref="A9:A10"/>
    <mergeCell ref="B3:E3"/>
  </mergeCells>
  <printOptions/>
  <pageMargins left="0.7086614173228347" right="0.1968503937007874" top="0.94" bottom="0.2755905511811024" header="0.98" footer="0.3149606299212598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93.00390625" style="7" customWidth="1"/>
    <col min="2" max="4" width="20.75390625" style="243" customWidth="1"/>
    <col min="5" max="16384" width="9.125" style="7" customWidth="1"/>
  </cols>
  <sheetData>
    <row r="1" spans="1:4" ht="27.75" customHeight="1">
      <c r="A1" s="476" t="s">
        <v>663</v>
      </c>
      <c r="B1" s="476"/>
      <c r="C1" s="476"/>
      <c r="D1" s="476"/>
    </row>
    <row r="2" spans="1:4" ht="28.5" customHeight="1">
      <c r="A2" s="220"/>
      <c r="B2" s="221"/>
      <c r="C2" s="221"/>
      <c r="D2" s="222" t="s">
        <v>405</v>
      </c>
    </row>
    <row r="3" spans="1:4" ht="40.5" customHeight="1">
      <c r="A3" s="223" t="s">
        <v>20</v>
      </c>
      <c r="B3" s="224" t="s">
        <v>300</v>
      </c>
      <c r="C3" s="224" t="s">
        <v>439</v>
      </c>
      <c r="D3" s="224" t="s">
        <v>626</v>
      </c>
    </row>
    <row r="4" spans="1:4" ht="15.75">
      <c r="A4" s="225" t="s">
        <v>406</v>
      </c>
      <c r="B4" s="226">
        <f>B5+B9+B14+B21+B31+B28+B19+B24+B26</f>
        <v>8642400</v>
      </c>
      <c r="C4" s="226">
        <f>C5+C9+C14+C21+C31+C28+C19+C24+C26</f>
        <v>8988000</v>
      </c>
      <c r="D4" s="226">
        <f>D5+D9+D14+D21+D31+D28+D19+D24+D26</f>
        <v>9347500</v>
      </c>
    </row>
    <row r="5" spans="1:4" ht="15.75">
      <c r="A5" s="225" t="s">
        <v>407</v>
      </c>
      <c r="B5" s="227">
        <f>B6</f>
        <v>2100900</v>
      </c>
      <c r="C5" s="228">
        <f>C6</f>
        <v>2184900</v>
      </c>
      <c r="D5" s="228">
        <f>D6</f>
        <v>2272300</v>
      </c>
    </row>
    <row r="6" spans="1:4" ht="15.75">
      <c r="A6" s="229" t="s">
        <v>69</v>
      </c>
      <c r="B6" s="230">
        <f>SUM(B7:B8)</f>
        <v>2100900</v>
      </c>
      <c r="C6" s="230">
        <f>SUM(C7:C8)</f>
        <v>2184900</v>
      </c>
      <c r="D6" s="230">
        <f>SUM(D7:D8)</f>
        <v>2272300</v>
      </c>
    </row>
    <row r="7" spans="1:4" ht="47.25">
      <c r="A7" s="231" t="s">
        <v>408</v>
      </c>
      <c r="B7" s="230">
        <v>2098000</v>
      </c>
      <c r="C7" s="230">
        <v>2181900</v>
      </c>
      <c r="D7" s="230">
        <v>2269200</v>
      </c>
    </row>
    <row r="8" spans="1:4" ht="31.5">
      <c r="A8" s="231" t="s">
        <v>409</v>
      </c>
      <c r="B8" s="230">
        <v>2900</v>
      </c>
      <c r="C8" s="230">
        <v>3000</v>
      </c>
      <c r="D8" s="230">
        <v>3100</v>
      </c>
    </row>
    <row r="9" spans="1:4" ht="31.5">
      <c r="A9" s="232" t="s">
        <v>410</v>
      </c>
      <c r="B9" s="227">
        <f>B10+B11+B12+B13</f>
        <v>1264400</v>
      </c>
      <c r="C9" s="227">
        <f>C10+C11+C12+C13</f>
        <v>1315000</v>
      </c>
      <c r="D9" s="227">
        <f>D10+D11+D12+D13</f>
        <v>1367600</v>
      </c>
    </row>
    <row r="10" spans="1:4" ht="31.5">
      <c r="A10" s="231" t="s">
        <v>411</v>
      </c>
      <c r="B10" s="230">
        <v>598900</v>
      </c>
      <c r="C10" s="233">
        <v>622900</v>
      </c>
      <c r="D10" s="233">
        <v>647800</v>
      </c>
    </row>
    <row r="11" spans="1:4" ht="47.25">
      <c r="A11" s="231" t="s">
        <v>412</v>
      </c>
      <c r="B11" s="230">
        <v>4100</v>
      </c>
      <c r="C11" s="233">
        <v>4300</v>
      </c>
      <c r="D11" s="233">
        <v>4500</v>
      </c>
    </row>
    <row r="12" spans="1:4" ht="47.25">
      <c r="A12" s="231" t="s">
        <v>413</v>
      </c>
      <c r="B12" s="230">
        <v>740300</v>
      </c>
      <c r="C12" s="233">
        <v>769900</v>
      </c>
      <c r="D12" s="233">
        <v>800700</v>
      </c>
    </row>
    <row r="13" spans="1:4" ht="31.5">
      <c r="A13" s="231" t="s">
        <v>414</v>
      </c>
      <c r="B13" s="414">
        <v>-78900</v>
      </c>
      <c r="C13" s="414">
        <v>-82100</v>
      </c>
      <c r="D13" s="414">
        <v>-85400</v>
      </c>
    </row>
    <row r="14" spans="1:4" ht="15.75">
      <c r="A14" s="234" t="s">
        <v>415</v>
      </c>
      <c r="B14" s="227">
        <f>SUM(B15:B16)</f>
        <v>1391100</v>
      </c>
      <c r="C14" s="228">
        <f>SUM(C15:C16)</f>
        <v>1446700</v>
      </c>
      <c r="D14" s="228">
        <f>SUM(D15:D16)</f>
        <v>1504600</v>
      </c>
    </row>
    <row r="15" spans="1:4" ht="15.75">
      <c r="A15" s="235" t="s">
        <v>416</v>
      </c>
      <c r="B15" s="230">
        <v>38300</v>
      </c>
      <c r="C15" s="230">
        <v>39800</v>
      </c>
      <c r="D15" s="230">
        <v>41400</v>
      </c>
    </row>
    <row r="16" spans="1:4" ht="15.75">
      <c r="A16" s="415" t="s">
        <v>70</v>
      </c>
      <c r="B16" s="247">
        <f>B17+B18</f>
        <v>1352800</v>
      </c>
      <c r="C16" s="247">
        <f>C17+C18</f>
        <v>1406900</v>
      </c>
      <c r="D16" s="247">
        <f>D17+D18</f>
        <v>1463200</v>
      </c>
    </row>
    <row r="17" spans="1:4" ht="31.5">
      <c r="A17" s="235" t="s">
        <v>417</v>
      </c>
      <c r="B17" s="230">
        <v>1311900</v>
      </c>
      <c r="C17" s="230">
        <v>1364400</v>
      </c>
      <c r="D17" s="230">
        <v>1419000</v>
      </c>
    </row>
    <row r="18" spans="1:4" ht="31.5">
      <c r="A18" s="235" t="s">
        <v>418</v>
      </c>
      <c r="B18" s="230">
        <v>40900</v>
      </c>
      <c r="C18" s="230">
        <v>42500</v>
      </c>
      <c r="D18" s="230">
        <v>44200</v>
      </c>
    </row>
    <row r="19" spans="1:4" ht="15.75">
      <c r="A19" s="234" t="s">
        <v>419</v>
      </c>
      <c r="B19" s="227">
        <f>B20</f>
        <v>31500</v>
      </c>
      <c r="C19" s="228">
        <f>C20</f>
        <v>32800</v>
      </c>
      <c r="D19" s="228">
        <f>D20</f>
        <v>34100</v>
      </c>
    </row>
    <row r="20" spans="1:4" ht="47.25">
      <c r="A20" s="235" t="s">
        <v>420</v>
      </c>
      <c r="B20" s="230">
        <v>31500</v>
      </c>
      <c r="C20" s="230">
        <v>32800</v>
      </c>
      <c r="D20" s="230">
        <v>34100</v>
      </c>
    </row>
    <row r="21" spans="1:4" ht="31.5">
      <c r="A21" s="234" t="s">
        <v>421</v>
      </c>
      <c r="B21" s="227">
        <f>B22+B23</f>
        <v>2584100</v>
      </c>
      <c r="C21" s="227">
        <f>C22+C23</f>
        <v>2687400</v>
      </c>
      <c r="D21" s="227">
        <f>D22+D23</f>
        <v>2794900</v>
      </c>
    </row>
    <row r="22" spans="1:4" ht="47.25">
      <c r="A22" s="235" t="s">
        <v>422</v>
      </c>
      <c r="B22" s="236">
        <v>1728300</v>
      </c>
      <c r="C22" s="236">
        <v>1797400</v>
      </c>
      <c r="D22" s="236">
        <v>1869300</v>
      </c>
    </row>
    <row r="23" spans="1:4" s="23" customFormat="1" ht="50.25" customHeight="1">
      <c r="A23" s="235" t="s">
        <v>423</v>
      </c>
      <c r="B23" s="230">
        <v>855800</v>
      </c>
      <c r="C23" s="230">
        <v>890000</v>
      </c>
      <c r="D23" s="230">
        <v>925600</v>
      </c>
    </row>
    <row r="24" spans="1:4" s="23" customFormat="1" ht="23.25" customHeight="1">
      <c r="A24" s="234" t="s">
        <v>424</v>
      </c>
      <c r="B24" s="227">
        <f>B25</f>
        <v>734300</v>
      </c>
      <c r="C24" s="228">
        <f>C25</f>
        <v>763700</v>
      </c>
      <c r="D24" s="228">
        <f>D25</f>
        <v>794200</v>
      </c>
    </row>
    <row r="25" spans="1:4" s="23" customFormat="1" ht="15.75">
      <c r="A25" s="237" t="s">
        <v>225</v>
      </c>
      <c r="B25" s="230">
        <v>734300</v>
      </c>
      <c r="C25" s="230">
        <v>763700</v>
      </c>
      <c r="D25" s="230">
        <v>794200</v>
      </c>
    </row>
    <row r="26" spans="1:4" s="23" customFormat="1" ht="15.75">
      <c r="A26" s="237" t="s">
        <v>603</v>
      </c>
      <c r="B26" s="230">
        <f>B27</f>
        <v>10500</v>
      </c>
      <c r="C26" s="230">
        <f>C27</f>
        <v>10900</v>
      </c>
      <c r="D26" s="230">
        <f>D27</f>
        <v>11300</v>
      </c>
    </row>
    <row r="27" spans="1:4" s="23" customFormat="1" ht="70.5" customHeight="1">
      <c r="A27" s="237" t="s">
        <v>604</v>
      </c>
      <c r="B27" s="230">
        <v>10500</v>
      </c>
      <c r="C27" s="230">
        <v>10900</v>
      </c>
      <c r="D27" s="230">
        <v>11300</v>
      </c>
    </row>
    <row r="28" spans="1:4" s="23" customFormat="1" ht="26.25" customHeight="1">
      <c r="A28" s="234" t="s">
        <v>425</v>
      </c>
      <c r="B28" s="227">
        <f>B30+B29</f>
        <v>509900</v>
      </c>
      <c r="C28" s="227">
        <f>C30+C29</f>
        <v>530300</v>
      </c>
      <c r="D28" s="227">
        <f>D30+D29</f>
        <v>551500</v>
      </c>
    </row>
    <row r="29" spans="1:5" s="80" customFormat="1" ht="31.5">
      <c r="A29" s="237" t="s">
        <v>592</v>
      </c>
      <c r="B29" s="437">
        <v>461600</v>
      </c>
      <c r="C29" s="230">
        <v>480100</v>
      </c>
      <c r="D29" s="166">
        <v>499300</v>
      </c>
      <c r="E29" s="45"/>
    </row>
    <row r="30" spans="1:4" ht="15.75">
      <c r="A30" s="237" t="s">
        <v>426</v>
      </c>
      <c r="B30" s="230">
        <v>48300</v>
      </c>
      <c r="C30" s="230">
        <v>50200</v>
      </c>
      <c r="D30" s="230">
        <v>52200</v>
      </c>
    </row>
    <row r="31" spans="1:4" ht="18" customHeight="1">
      <c r="A31" s="234" t="s">
        <v>346</v>
      </c>
      <c r="B31" s="227">
        <f>B32</f>
        <v>15700</v>
      </c>
      <c r="C31" s="227">
        <f>C32</f>
        <v>16300</v>
      </c>
      <c r="D31" s="227">
        <f>D32</f>
        <v>17000</v>
      </c>
    </row>
    <row r="32" spans="1:4" ht="15.75">
      <c r="A32" s="235" t="s">
        <v>427</v>
      </c>
      <c r="B32" s="230">
        <v>15700</v>
      </c>
      <c r="C32" s="230">
        <v>16300</v>
      </c>
      <c r="D32" s="230">
        <v>17000</v>
      </c>
    </row>
    <row r="33" spans="1:4" ht="15.75">
      <c r="A33" s="238" t="s">
        <v>428</v>
      </c>
      <c r="B33" s="227">
        <f>B34+B35</f>
        <v>16512290</v>
      </c>
      <c r="C33" s="227">
        <f>C34+C35</f>
        <v>14282580</v>
      </c>
      <c r="D33" s="227">
        <f>D34+D35</f>
        <v>14838280</v>
      </c>
    </row>
    <row r="34" spans="1:4" ht="15.75">
      <c r="A34" s="216" t="s">
        <v>429</v>
      </c>
      <c r="B34" s="233">
        <v>8173630</v>
      </c>
      <c r="C34" s="233">
        <v>6965880</v>
      </c>
      <c r="D34" s="233">
        <v>6888750</v>
      </c>
    </row>
    <row r="35" spans="1:4" ht="15.75">
      <c r="A35" s="216" t="s">
        <v>430</v>
      </c>
      <c r="B35" s="246">
        <v>8338660</v>
      </c>
      <c r="C35" s="246">
        <v>7316700</v>
      </c>
      <c r="D35" s="246">
        <v>7949530</v>
      </c>
    </row>
    <row r="36" spans="1:4" ht="15.75">
      <c r="A36" s="238" t="s">
        <v>431</v>
      </c>
      <c r="B36" s="228">
        <v>754600</v>
      </c>
      <c r="C36" s="228">
        <v>754600</v>
      </c>
      <c r="D36" s="228">
        <v>754600</v>
      </c>
    </row>
    <row r="37" spans="1:4" ht="15.75">
      <c r="A37" s="238" t="s">
        <v>432</v>
      </c>
      <c r="B37" s="239">
        <f>B38+B39+B40</f>
        <v>794900</v>
      </c>
      <c r="C37" s="239">
        <f>C38+C39+C40</f>
        <v>889500</v>
      </c>
      <c r="D37" s="239">
        <f>D38+D39+D40</f>
        <v>166700</v>
      </c>
    </row>
    <row r="38" spans="1:4" ht="15.75">
      <c r="A38" s="216" t="s">
        <v>433</v>
      </c>
      <c r="B38" s="248">
        <v>166000</v>
      </c>
      <c r="C38" s="248">
        <v>166000</v>
      </c>
      <c r="D38" s="248">
        <v>166000</v>
      </c>
    </row>
    <row r="39" spans="1:4" ht="15.75">
      <c r="A39" s="216" t="s">
        <v>434</v>
      </c>
      <c r="B39" s="248">
        <v>628200</v>
      </c>
      <c r="C39" s="248">
        <v>722800</v>
      </c>
      <c r="D39" s="248"/>
    </row>
    <row r="40" spans="1:4" ht="15.75">
      <c r="A40" s="216" t="s">
        <v>664</v>
      </c>
      <c r="B40" s="248">
        <v>700</v>
      </c>
      <c r="C40" s="248">
        <v>700</v>
      </c>
      <c r="D40" s="248">
        <v>700</v>
      </c>
    </row>
    <row r="41" spans="1:4" ht="18" customHeight="1">
      <c r="A41" s="238" t="s">
        <v>435</v>
      </c>
      <c r="B41" s="239"/>
      <c r="C41" s="239"/>
      <c r="D41" s="239"/>
    </row>
    <row r="42" spans="1:4" ht="27" customHeight="1">
      <c r="A42" s="241" t="s">
        <v>436</v>
      </c>
      <c r="B42" s="240">
        <f>B4+B33+B36+B37+B41</f>
        <v>26704190</v>
      </c>
      <c r="C42" s="240">
        <f>C4+C33+C36+C37+C41</f>
        <v>24914680</v>
      </c>
      <c r="D42" s="240">
        <f>D4+D33+D36+D37+D41</f>
        <v>25107080</v>
      </c>
    </row>
    <row r="43" spans="1:4" ht="29.25" customHeight="1">
      <c r="A43" s="242" t="s">
        <v>675</v>
      </c>
      <c r="B43" s="240">
        <f>B4*5%</f>
        <v>432120</v>
      </c>
      <c r="C43" s="240">
        <f>C4*5%</f>
        <v>449400</v>
      </c>
      <c r="D43" s="240">
        <f>D4*5%</f>
        <v>467375</v>
      </c>
    </row>
    <row r="44" spans="1:4" ht="15.75">
      <c r="A44" s="216"/>
      <c r="B44" s="240"/>
      <c r="C44" s="240">
        <f>((C42+C43)-C40-C39-C38-C36)*2.5%</f>
        <v>592999.5</v>
      </c>
      <c r="D44" s="240">
        <f>((D42+D43)-D40-D39-D38-D36)*5%</f>
        <v>1232657.75</v>
      </c>
    </row>
    <row r="46" spans="1:3" ht="15.75">
      <c r="A46" s="7" t="s">
        <v>73</v>
      </c>
      <c r="C46" s="243" t="str">
        <f>'прил 2 '!D68</f>
        <v>Снегирёв В.В.</v>
      </c>
    </row>
    <row r="47" spans="1:4" ht="15.75">
      <c r="A47" s="57" t="s">
        <v>598</v>
      </c>
      <c r="B47" s="58"/>
      <c r="C47" s="23"/>
      <c r="D47" s="92" t="s">
        <v>665</v>
      </c>
    </row>
    <row r="48" spans="1:4" ht="15.75">
      <c r="A48" s="71" t="s">
        <v>595</v>
      </c>
      <c r="B48" s="243">
        <f>B42+B43</f>
        <v>27136310</v>
      </c>
      <c r="C48" s="243">
        <f>C42+C43</f>
        <v>25364080</v>
      </c>
      <c r="D48" s="243">
        <f>D42+D43</f>
        <v>25574455</v>
      </c>
    </row>
    <row r="50" spans="1:4" ht="15.75">
      <c r="A50" s="71" t="s">
        <v>437</v>
      </c>
      <c r="B50" s="243">
        <f>B48</f>
        <v>27136310</v>
      </c>
      <c r="C50" s="243">
        <f>C48-C44-0.01</f>
        <v>24771080.49</v>
      </c>
      <c r="D50" s="243">
        <f>D48-D44</f>
        <v>24341797.25</v>
      </c>
    </row>
    <row r="51" ht="15.75">
      <c r="A51" s="71" t="s">
        <v>594</v>
      </c>
    </row>
    <row r="52" ht="15.75">
      <c r="A52" s="7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54"/>
  <sheetViews>
    <sheetView view="pageBreakPreview" zoomScale="60" zoomScalePageLayoutView="0" workbookViewId="0" topLeftCell="A1">
      <selection activeCell="K22" sqref="K22"/>
    </sheetView>
  </sheetViews>
  <sheetFormatPr defaultColWidth="9.00390625" defaultRowHeight="12.75"/>
  <cols>
    <col min="1" max="1" width="75.625" style="6" customWidth="1"/>
    <col min="2" max="2" width="30.00390625" style="6" customWidth="1"/>
    <col min="3" max="3" width="20.75390625" style="6" customWidth="1"/>
    <col min="4" max="4" width="23.375" style="214" customWidth="1"/>
    <col min="5" max="5" width="9.625" style="6" bestFit="1" customWidth="1"/>
    <col min="6" max="16384" width="9.125" style="6" customWidth="1"/>
  </cols>
  <sheetData>
    <row r="1" spans="1:3" ht="12.75">
      <c r="A1" s="5"/>
      <c r="B1" s="5"/>
      <c r="C1" s="5"/>
    </row>
    <row r="2" spans="1:4" ht="15" customHeight="1">
      <c r="A2" s="468" t="s">
        <v>534</v>
      </c>
      <c r="B2" s="468"/>
      <c r="C2" s="468"/>
      <c r="D2" s="468"/>
    </row>
    <row r="3" spans="1:3" ht="12.75">
      <c r="A3" s="5"/>
      <c r="B3" s="5"/>
      <c r="C3" s="5"/>
    </row>
    <row r="4" spans="1:4" ht="37.5" customHeight="1">
      <c r="A4" s="473" t="s">
        <v>66</v>
      </c>
      <c r="B4" s="473" t="s">
        <v>67</v>
      </c>
      <c r="C4" s="470" t="s">
        <v>209</v>
      </c>
      <c r="D4" s="472"/>
    </row>
    <row r="5" spans="1:4" ht="41.25" customHeight="1">
      <c r="A5" s="474"/>
      <c r="B5" s="474"/>
      <c r="C5" s="384" t="s">
        <v>551</v>
      </c>
      <c r="D5" s="384" t="s">
        <v>236</v>
      </c>
    </row>
    <row r="6" spans="1:4" ht="15.75">
      <c r="A6" s="124">
        <v>1</v>
      </c>
      <c r="B6" s="125" t="s">
        <v>68</v>
      </c>
      <c r="C6" s="124">
        <v>3</v>
      </c>
      <c r="D6" s="215">
        <v>4</v>
      </c>
    </row>
    <row r="7" spans="1:4" ht="15.75">
      <c r="A7" s="172" t="s">
        <v>304</v>
      </c>
      <c r="B7" s="125" t="s">
        <v>103</v>
      </c>
      <c r="C7" s="357">
        <f>C8+C15+C22+C24+C27+C29+C32+C10</f>
        <v>10105.539999999999</v>
      </c>
      <c r="D7" s="357">
        <f>D8+D15+D22+D24+D27+D29+D32+D10</f>
        <v>9725.44</v>
      </c>
    </row>
    <row r="8" spans="1:5" s="15" customFormat="1" ht="15.75">
      <c r="A8" s="172" t="s">
        <v>69</v>
      </c>
      <c r="B8" s="125" t="s">
        <v>127</v>
      </c>
      <c r="C8" s="357">
        <f>C9</f>
        <v>2480.1</v>
      </c>
      <c r="D8" s="357">
        <f>D9</f>
        <v>2100</v>
      </c>
      <c r="E8" s="19"/>
    </row>
    <row r="9" spans="1:5" s="15" customFormat="1" ht="66">
      <c r="A9" s="128" t="s">
        <v>348</v>
      </c>
      <c r="B9" s="127" t="s">
        <v>128</v>
      </c>
      <c r="C9" s="358">
        <v>2480.1</v>
      </c>
      <c r="D9" s="358">
        <v>2100</v>
      </c>
      <c r="E9" s="19"/>
    </row>
    <row r="10" spans="1:4" s="16" customFormat="1" ht="15.75">
      <c r="A10" s="152" t="s">
        <v>305</v>
      </c>
      <c r="B10" s="125" t="s">
        <v>306</v>
      </c>
      <c r="C10" s="357">
        <f>C11+C12+C13+C14</f>
        <v>1167.35</v>
      </c>
      <c r="D10" s="359">
        <f aca="true" t="shared" si="0" ref="D10:D54">C10</f>
        <v>1167.35</v>
      </c>
    </row>
    <row r="11" spans="1:4" s="15" customFormat="1" ht="30.75" customHeight="1">
      <c r="A11" s="156" t="s">
        <v>347</v>
      </c>
      <c r="B11" s="127" t="s">
        <v>120</v>
      </c>
      <c r="C11" s="358">
        <v>527.79</v>
      </c>
      <c r="D11" s="358">
        <f t="shared" si="0"/>
        <v>527.79</v>
      </c>
    </row>
    <row r="12" spans="1:4" s="15" customFormat="1" ht="30.75" customHeight="1">
      <c r="A12" s="90" t="s">
        <v>350</v>
      </c>
      <c r="B12" s="127" t="s">
        <v>119</v>
      </c>
      <c r="C12" s="358">
        <v>2.92</v>
      </c>
      <c r="D12" s="358">
        <f t="shared" si="0"/>
        <v>2.92</v>
      </c>
    </row>
    <row r="13" spans="1:4" s="15" customFormat="1" ht="30.75" customHeight="1">
      <c r="A13" s="90" t="s">
        <v>351</v>
      </c>
      <c r="B13" s="127" t="s">
        <v>118</v>
      </c>
      <c r="C13" s="358">
        <v>702.82</v>
      </c>
      <c r="D13" s="358">
        <f t="shared" si="0"/>
        <v>702.82</v>
      </c>
    </row>
    <row r="14" spans="1:4" s="15" customFormat="1" ht="30.75" customHeight="1">
      <c r="A14" s="90" t="s">
        <v>352</v>
      </c>
      <c r="B14" s="127" t="s">
        <v>117</v>
      </c>
      <c r="C14" s="358">
        <v>-66.18</v>
      </c>
      <c r="D14" s="358">
        <f t="shared" si="0"/>
        <v>-66.18</v>
      </c>
    </row>
    <row r="15" spans="1:4" ht="22.5" customHeight="1">
      <c r="A15" s="126" t="s">
        <v>355</v>
      </c>
      <c r="B15" s="125" t="s">
        <v>102</v>
      </c>
      <c r="C15" s="357">
        <f>C16+C18</f>
        <v>836.55</v>
      </c>
      <c r="D15" s="359">
        <f t="shared" si="0"/>
        <v>836.55</v>
      </c>
    </row>
    <row r="16" spans="1:4" ht="36" customHeight="1">
      <c r="A16" s="126" t="s">
        <v>353</v>
      </c>
      <c r="B16" s="125" t="s">
        <v>307</v>
      </c>
      <c r="C16" s="357">
        <f>C17</f>
        <v>100</v>
      </c>
      <c r="D16" s="359">
        <f t="shared" si="0"/>
        <v>100</v>
      </c>
    </row>
    <row r="17" spans="1:4" s="14" customFormat="1" ht="47.25">
      <c r="A17" s="156" t="s">
        <v>129</v>
      </c>
      <c r="B17" s="127" t="s">
        <v>130</v>
      </c>
      <c r="C17" s="358">
        <v>100</v>
      </c>
      <c r="D17" s="358">
        <f t="shared" si="0"/>
        <v>100</v>
      </c>
    </row>
    <row r="18" spans="1:4" s="15" customFormat="1" ht="33" customHeight="1">
      <c r="A18" s="126" t="s">
        <v>70</v>
      </c>
      <c r="B18" s="160" t="s">
        <v>101</v>
      </c>
      <c r="C18" s="359">
        <f>C19+C20</f>
        <v>736.55</v>
      </c>
      <c r="D18" s="359">
        <f t="shared" si="0"/>
        <v>736.55</v>
      </c>
    </row>
    <row r="19" spans="1:4" s="15" customFormat="1" ht="32.25" customHeight="1">
      <c r="A19" s="156" t="s">
        <v>131</v>
      </c>
      <c r="B19" s="127" t="s">
        <v>133</v>
      </c>
      <c r="C19" s="358">
        <v>726.55</v>
      </c>
      <c r="D19" s="358">
        <f t="shared" si="0"/>
        <v>726.55</v>
      </c>
    </row>
    <row r="20" spans="1:4" s="15" customFormat="1" ht="36.75" customHeight="1">
      <c r="A20" s="156" t="s">
        <v>132</v>
      </c>
      <c r="B20" s="127" t="s">
        <v>134</v>
      </c>
      <c r="C20" s="358">
        <v>10</v>
      </c>
      <c r="D20" s="358">
        <f t="shared" si="0"/>
        <v>10</v>
      </c>
    </row>
    <row r="21" spans="1:4" s="14" customFormat="1" ht="53.25" customHeight="1">
      <c r="A21" s="189" t="s">
        <v>135</v>
      </c>
      <c r="B21" s="190" t="s">
        <v>136</v>
      </c>
      <c r="C21" s="358"/>
      <c r="D21" s="358"/>
    </row>
    <row r="22" spans="1:4" ht="23.25" customHeight="1">
      <c r="A22" s="126" t="s">
        <v>354</v>
      </c>
      <c r="B22" s="160" t="s">
        <v>308</v>
      </c>
      <c r="C22" s="359">
        <f>'[1]доходы'!$B$19/1000</f>
        <v>30</v>
      </c>
      <c r="D22" s="358">
        <f t="shared" si="0"/>
        <v>30</v>
      </c>
    </row>
    <row r="23" spans="1:4" s="17" customFormat="1" ht="71.25" customHeight="1">
      <c r="A23" s="128" t="s">
        <v>97</v>
      </c>
      <c r="B23" s="127" t="s">
        <v>100</v>
      </c>
      <c r="C23" s="358">
        <f>'[1]доходы'!$B$19/1000</f>
        <v>30</v>
      </c>
      <c r="D23" s="358">
        <f t="shared" si="0"/>
        <v>30</v>
      </c>
    </row>
    <row r="24" spans="1:4" s="17" customFormat="1" ht="59.25" customHeight="1">
      <c r="A24" s="174" t="s">
        <v>356</v>
      </c>
      <c r="B24" s="125" t="s">
        <v>99</v>
      </c>
      <c r="C24" s="357">
        <f>C25+C26</f>
        <v>3038.9</v>
      </c>
      <c r="D24" s="358">
        <f t="shared" si="0"/>
        <v>3038.9</v>
      </c>
    </row>
    <row r="25" spans="1:4" s="17" customFormat="1" ht="78.75">
      <c r="A25" s="194" t="s">
        <v>137</v>
      </c>
      <c r="B25" s="190" t="s">
        <v>138</v>
      </c>
      <c r="C25" s="358">
        <v>2138.9</v>
      </c>
      <c r="D25" s="358">
        <f t="shared" si="0"/>
        <v>2138.9</v>
      </c>
    </row>
    <row r="26" spans="1:4" s="17" customFormat="1" ht="45.75" customHeight="1">
      <c r="A26" s="156" t="s">
        <v>139</v>
      </c>
      <c r="B26" s="127" t="s">
        <v>140</v>
      </c>
      <c r="C26" s="358">
        <v>900</v>
      </c>
      <c r="D26" s="358">
        <f t="shared" si="0"/>
        <v>900</v>
      </c>
    </row>
    <row r="27" spans="1:4" s="18" customFormat="1" ht="33" customHeight="1">
      <c r="A27" s="174" t="s">
        <v>357</v>
      </c>
      <c r="B27" s="160" t="s">
        <v>309</v>
      </c>
      <c r="C27" s="359">
        <f>C28</f>
        <v>700</v>
      </c>
      <c r="D27" s="359">
        <f t="shared" si="0"/>
        <v>700</v>
      </c>
    </row>
    <row r="28" spans="1:4" s="18" customFormat="1" ht="18" customHeight="1">
      <c r="A28" s="156" t="s">
        <v>225</v>
      </c>
      <c r="B28" s="127" t="s">
        <v>226</v>
      </c>
      <c r="C28" s="358">
        <v>700</v>
      </c>
      <c r="D28" s="358">
        <f t="shared" si="0"/>
        <v>700</v>
      </c>
    </row>
    <row r="29" spans="1:4" ht="18.75" customHeight="1">
      <c r="A29" s="152" t="s">
        <v>358</v>
      </c>
      <c r="B29" s="125" t="s">
        <v>310</v>
      </c>
      <c r="C29" s="357">
        <f>C30+C31</f>
        <v>1832.64</v>
      </c>
      <c r="D29" s="359">
        <f t="shared" si="0"/>
        <v>1832.64</v>
      </c>
    </row>
    <row r="30" spans="1:4" ht="84.75" customHeight="1">
      <c r="A30" s="193" t="s">
        <v>364</v>
      </c>
      <c r="B30" s="127" t="s">
        <v>363</v>
      </c>
      <c r="C30" s="360">
        <v>1828.24</v>
      </c>
      <c r="D30" s="358">
        <f t="shared" si="0"/>
        <v>1828.24</v>
      </c>
    </row>
    <row r="31" spans="1:4" ht="47.25">
      <c r="A31" s="156" t="s">
        <v>155</v>
      </c>
      <c r="B31" s="127" t="s">
        <v>156</v>
      </c>
      <c r="C31" s="358">
        <v>4.4</v>
      </c>
      <c r="D31" s="359">
        <f t="shared" si="0"/>
        <v>4.4</v>
      </c>
    </row>
    <row r="32" spans="1:4" ht="29.25" customHeight="1">
      <c r="A32" s="80" t="s">
        <v>346</v>
      </c>
      <c r="B32" s="160" t="s">
        <v>391</v>
      </c>
      <c r="C32" s="359">
        <f>C33+C34</f>
        <v>20</v>
      </c>
      <c r="D32" s="359">
        <f t="shared" si="0"/>
        <v>20</v>
      </c>
    </row>
    <row r="33" spans="1:4" ht="18.75" customHeight="1">
      <c r="A33" s="156" t="s">
        <v>141</v>
      </c>
      <c r="B33" s="127" t="s">
        <v>142</v>
      </c>
      <c r="C33" s="358"/>
      <c r="D33" s="358"/>
    </row>
    <row r="34" spans="1:4" ht="44.25" customHeight="1">
      <c r="A34" s="156" t="s">
        <v>143</v>
      </c>
      <c r="B34" s="127" t="s">
        <v>144</v>
      </c>
      <c r="C34" s="358">
        <v>20</v>
      </c>
      <c r="D34" s="358">
        <f t="shared" si="0"/>
        <v>20</v>
      </c>
    </row>
    <row r="35" spans="1:4" ht="31.5" customHeight="1">
      <c r="A35" s="165" t="s">
        <v>71</v>
      </c>
      <c r="B35" s="160" t="s">
        <v>98</v>
      </c>
      <c r="C35" s="359">
        <f>C36+C52+C53</f>
        <v>19682.86</v>
      </c>
      <c r="D35" s="359">
        <f t="shared" si="0"/>
        <v>19682.86</v>
      </c>
    </row>
    <row r="36" spans="1:4" ht="31.5">
      <c r="A36" s="174" t="s">
        <v>359</v>
      </c>
      <c r="B36" s="160" t="s">
        <v>360</v>
      </c>
      <c r="C36" s="359">
        <f>C37+C42+C46+C51</f>
        <v>19682.86</v>
      </c>
      <c r="D36" s="359">
        <f t="shared" si="0"/>
        <v>19682.86</v>
      </c>
    </row>
    <row r="37" spans="1:4" ht="15.75">
      <c r="A37" s="165" t="s">
        <v>361</v>
      </c>
      <c r="B37" s="160" t="s">
        <v>362</v>
      </c>
      <c r="C37" s="359">
        <f>C38+C39+C40+C41</f>
        <v>16331.36</v>
      </c>
      <c r="D37" s="359">
        <f t="shared" si="0"/>
        <v>16331.36</v>
      </c>
    </row>
    <row r="38" spans="1:4" ht="31.5">
      <c r="A38" s="168" t="s">
        <v>223</v>
      </c>
      <c r="B38" s="127" t="s">
        <v>314</v>
      </c>
      <c r="C38" s="358"/>
      <c r="D38" s="358">
        <f>C38</f>
        <v>0</v>
      </c>
    </row>
    <row r="39" spans="1:4" ht="31.5">
      <c r="A39" s="168" t="s">
        <v>145</v>
      </c>
      <c r="B39" s="127" t="s">
        <v>316</v>
      </c>
      <c r="C39" s="358"/>
      <c r="D39" s="358"/>
    </row>
    <row r="40" spans="1:4" ht="31.5">
      <c r="A40" s="168" t="s">
        <v>224</v>
      </c>
      <c r="B40" s="127" t="s">
        <v>315</v>
      </c>
      <c r="C40" s="358">
        <v>16331.36</v>
      </c>
      <c r="D40" s="358">
        <f t="shared" si="0"/>
        <v>16331.36</v>
      </c>
    </row>
    <row r="41" spans="1:4" ht="15.75">
      <c r="A41" s="170" t="s">
        <v>146</v>
      </c>
      <c r="B41" s="127" t="s">
        <v>317</v>
      </c>
      <c r="C41" s="358"/>
      <c r="D41" s="358"/>
    </row>
    <row r="42" spans="1:4" ht="15.75">
      <c r="A42" s="171" t="s">
        <v>311</v>
      </c>
      <c r="B42" s="160" t="s">
        <v>318</v>
      </c>
      <c r="C42" s="359">
        <f>C43+C45+C44</f>
        <v>2009.5</v>
      </c>
      <c r="D42" s="359">
        <f t="shared" si="0"/>
        <v>2009.5</v>
      </c>
    </row>
    <row r="43" spans="1:4" ht="47.25">
      <c r="A43" s="168" t="s">
        <v>147</v>
      </c>
      <c r="B43" s="127" t="s">
        <v>319</v>
      </c>
      <c r="C43" s="358"/>
      <c r="D43" s="358">
        <f t="shared" si="0"/>
        <v>0</v>
      </c>
    </row>
    <row r="44" spans="1:5" ht="31.5">
      <c r="A44" s="168" t="s">
        <v>366</v>
      </c>
      <c r="B44" s="127" t="s">
        <v>365</v>
      </c>
      <c r="C44" s="358">
        <v>900</v>
      </c>
      <c r="D44" s="358">
        <f t="shared" si="0"/>
        <v>900</v>
      </c>
      <c r="E44" s="96"/>
    </row>
    <row r="45" spans="1:4" ht="15.75">
      <c r="A45" s="128" t="s">
        <v>148</v>
      </c>
      <c r="B45" s="127" t="s">
        <v>320</v>
      </c>
      <c r="C45" s="358">
        <v>1109.5</v>
      </c>
      <c r="D45" s="358">
        <f t="shared" si="0"/>
        <v>1109.5</v>
      </c>
    </row>
    <row r="46" spans="1:4" ht="15.75">
      <c r="A46" s="165" t="s">
        <v>312</v>
      </c>
      <c r="B46" s="160" t="s">
        <v>313</v>
      </c>
      <c r="C46" s="359">
        <f>C47+C48+C49+C50</f>
        <v>648</v>
      </c>
      <c r="D46" s="359">
        <f t="shared" si="0"/>
        <v>648</v>
      </c>
    </row>
    <row r="47" spans="1:4" ht="47.25">
      <c r="A47" s="128" t="s">
        <v>149</v>
      </c>
      <c r="B47" s="127" t="s">
        <v>201</v>
      </c>
      <c r="C47" s="358">
        <v>521.4</v>
      </c>
      <c r="D47" s="358">
        <f t="shared" si="0"/>
        <v>521.4</v>
      </c>
    </row>
    <row r="48" spans="1:4" ht="31.5">
      <c r="A48" s="128" t="s">
        <v>150</v>
      </c>
      <c r="B48" s="127" t="s">
        <v>202</v>
      </c>
      <c r="C48" s="358">
        <v>125.9</v>
      </c>
      <c r="D48" s="358">
        <f t="shared" si="0"/>
        <v>125.9</v>
      </c>
    </row>
    <row r="49" spans="1:4" ht="31.5">
      <c r="A49" s="128" t="s">
        <v>161</v>
      </c>
      <c r="B49" s="127" t="s">
        <v>202</v>
      </c>
      <c r="C49" s="358">
        <v>0.7</v>
      </c>
      <c r="D49" s="358">
        <f t="shared" si="0"/>
        <v>0.7</v>
      </c>
    </row>
    <row r="50" spans="1:4" ht="15.75">
      <c r="A50" s="128" t="s">
        <v>151</v>
      </c>
      <c r="B50" s="127" t="s">
        <v>203</v>
      </c>
      <c r="C50" s="358"/>
      <c r="D50" s="358"/>
    </row>
    <row r="51" spans="1:4" ht="31.5">
      <c r="A51" s="165" t="s">
        <v>152</v>
      </c>
      <c r="B51" s="160" t="s">
        <v>204</v>
      </c>
      <c r="C51" s="359">
        <v>694</v>
      </c>
      <c r="D51" s="359">
        <v>694</v>
      </c>
    </row>
    <row r="52" spans="1:4" ht="15.75">
      <c r="A52" s="165" t="s">
        <v>153</v>
      </c>
      <c r="B52" s="160" t="s">
        <v>205</v>
      </c>
      <c r="C52" s="359"/>
      <c r="D52" s="358"/>
    </row>
    <row r="53" spans="1:4" ht="94.5">
      <c r="A53" s="158" t="s">
        <v>154</v>
      </c>
      <c r="B53" s="160" t="s">
        <v>206</v>
      </c>
      <c r="C53" s="359"/>
      <c r="D53" s="358"/>
    </row>
    <row r="54" spans="1:4" ht="15.75">
      <c r="A54" s="159" t="s">
        <v>72</v>
      </c>
      <c r="B54" s="160"/>
      <c r="C54" s="361">
        <f>C35+C7</f>
        <v>29788.4</v>
      </c>
      <c r="D54" s="359">
        <f t="shared" si="0"/>
        <v>29788.4</v>
      </c>
    </row>
  </sheetData>
  <sheetProtection/>
  <mergeCells count="4"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60.875" style="7" customWidth="1"/>
    <col min="2" max="2" width="30.75390625" style="7" customWidth="1"/>
    <col min="3" max="5" width="21.75390625" style="7" customWidth="1"/>
    <col min="6" max="16384" width="9.125" style="98" customWidth="1"/>
  </cols>
  <sheetData>
    <row r="1" spans="3:5" ht="15.75">
      <c r="C1" s="455" t="s">
        <v>212</v>
      </c>
      <c r="D1" s="455"/>
      <c r="E1" s="455"/>
    </row>
    <row r="2" spans="2:5" ht="15.75">
      <c r="B2" s="26"/>
      <c r="C2" s="26"/>
      <c r="D2" s="26"/>
      <c r="E2" s="71" t="str">
        <f>'прил.1'!F2</f>
        <v>к решению Думы  от           .2023г.  №       /05</v>
      </c>
    </row>
    <row r="3" spans="3:5" ht="15.75">
      <c r="C3" s="455" t="str">
        <f>'прил.1'!C3</f>
        <v>"О бюджете  Алексеевского муниципального образования на 2024 год </v>
      </c>
      <c r="D3" s="455"/>
      <c r="E3" s="455"/>
    </row>
    <row r="4" spans="3:5" ht="15.75">
      <c r="C4" s="455" t="str">
        <f>'прил.1'!C4</f>
        <v>и плановый период 2025-2026г.г."</v>
      </c>
      <c r="D4" s="455"/>
      <c r="E4" s="455"/>
    </row>
    <row r="6" spans="1:5" ht="15.75">
      <c r="A6" s="477" t="s">
        <v>667</v>
      </c>
      <c r="B6" s="477"/>
      <c r="C6" s="477"/>
      <c r="D6" s="477"/>
      <c r="E6" s="477"/>
    </row>
    <row r="8" spans="1:5" ht="27.75" customHeight="1">
      <c r="A8" s="478" t="s">
        <v>66</v>
      </c>
      <c r="B8" s="478" t="s">
        <v>67</v>
      </c>
      <c r="C8" s="478" t="s">
        <v>302</v>
      </c>
      <c r="D8" s="478"/>
      <c r="E8" s="478"/>
    </row>
    <row r="9" spans="1:5" ht="15.75">
      <c r="A9" s="478"/>
      <c r="B9" s="478"/>
      <c r="C9" s="123" t="s">
        <v>300</v>
      </c>
      <c r="D9" s="123" t="s">
        <v>439</v>
      </c>
      <c r="E9" s="123" t="s">
        <v>626</v>
      </c>
    </row>
    <row r="10" spans="1:5" ht="15.75">
      <c r="A10" s="124">
        <v>1</v>
      </c>
      <c r="B10" s="125" t="s">
        <v>68</v>
      </c>
      <c r="C10" s="124">
        <v>3</v>
      </c>
      <c r="D10" s="124">
        <v>4</v>
      </c>
      <c r="E10" s="124">
        <v>5</v>
      </c>
    </row>
    <row r="11" spans="1:5" ht="15.75">
      <c r="A11" s="165" t="s">
        <v>71</v>
      </c>
      <c r="B11" s="160" t="s">
        <v>98</v>
      </c>
      <c r="C11" s="161">
        <f>C12</f>
        <v>18061.79</v>
      </c>
      <c r="D11" s="161">
        <f>D12</f>
        <v>15926.68</v>
      </c>
      <c r="E11" s="161">
        <f>E12</f>
        <v>15759.58</v>
      </c>
    </row>
    <row r="12" spans="1:5" ht="31.5">
      <c r="A12" s="174" t="s">
        <v>359</v>
      </c>
      <c r="B12" s="160" t="s">
        <v>360</v>
      </c>
      <c r="C12" s="161">
        <f>C13+C16+C18</f>
        <v>18061.79</v>
      </c>
      <c r="D12" s="161">
        <f>D13+D16+D18</f>
        <v>15926.68</v>
      </c>
      <c r="E12" s="161">
        <f>E13+E16+E18</f>
        <v>15759.58</v>
      </c>
    </row>
    <row r="13" spans="1:5" ht="15.75">
      <c r="A13" s="165" t="s">
        <v>361</v>
      </c>
      <c r="B13" s="160" t="s">
        <v>362</v>
      </c>
      <c r="C13" s="161">
        <f>C14+C15</f>
        <v>16512.29</v>
      </c>
      <c r="D13" s="161">
        <f>D14+D15</f>
        <v>14282.58</v>
      </c>
      <c r="E13" s="161">
        <f>E14+E15</f>
        <v>14838.279999999999</v>
      </c>
    </row>
    <row r="14" spans="1:5" ht="47.25">
      <c r="A14" s="168" t="s">
        <v>618</v>
      </c>
      <c r="B14" s="127" t="s">
        <v>315</v>
      </c>
      <c r="C14" s="167">
        <f>'прил 2 '!C48</f>
        <v>8173.63</v>
      </c>
      <c r="D14" s="167">
        <f>'прил 2 '!D48</f>
        <v>6965.88</v>
      </c>
      <c r="E14" s="167">
        <f>'прил 2 '!E48</f>
        <v>6888.75</v>
      </c>
    </row>
    <row r="15" spans="1:5" ht="47.25">
      <c r="A15" s="168" t="s">
        <v>224</v>
      </c>
      <c r="B15" s="127" t="s">
        <v>315</v>
      </c>
      <c r="C15" s="169">
        <f>'прил 2 '!C49</f>
        <v>8338.66</v>
      </c>
      <c r="D15" s="169">
        <f>'прил 2 '!D49</f>
        <v>7316.7</v>
      </c>
      <c r="E15" s="169">
        <f>'прил 2 '!E49</f>
        <v>7949.53</v>
      </c>
    </row>
    <row r="16" spans="1:5" ht="21.75" customHeight="1">
      <c r="A16" s="171" t="s">
        <v>311</v>
      </c>
      <c r="B16" s="160" t="s">
        <v>318</v>
      </c>
      <c r="C16" s="161">
        <f>C17</f>
        <v>754.6</v>
      </c>
      <c r="D16" s="161">
        <f>D17</f>
        <v>754.6</v>
      </c>
      <c r="E16" s="161">
        <f>E17</f>
        <v>754.6</v>
      </c>
    </row>
    <row r="17" spans="1:5" ht="31.5">
      <c r="A17" s="128" t="s">
        <v>390</v>
      </c>
      <c r="B17" s="127" t="s">
        <v>320</v>
      </c>
      <c r="C17" s="167">
        <f>'прил 2 '!C54</f>
        <v>754.6</v>
      </c>
      <c r="D17" s="167">
        <f>'прил 2 '!D54</f>
        <v>754.6</v>
      </c>
      <c r="E17" s="167">
        <f>'прил 2 '!E54</f>
        <v>754.6</v>
      </c>
    </row>
    <row r="18" spans="1:5" ht="26.25" customHeight="1">
      <c r="A18" s="165" t="s">
        <v>312</v>
      </c>
      <c r="B18" s="160" t="s">
        <v>313</v>
      </c>
      <c r="C18" s="161">
        <f>C19+C20+C21</f>
        <v>794.9000000000001</v>
      </c>
      <c r="D18" s="161">
        <f>D19+D20+D21</f>
        <v>889.5</v>
      </c>
      <c r="E18" s="161">
        <f>E19+E20+E21</f>
        <v>166.7</v>
      </c>
    </row>
    <row r="19" spans="1:5" ht="51" customHeight="1">
      <c r="A19" s="128" t="s">
        <v>149</v>
      </c>
      <c r="B19" s="127" t="s">
        <v>201</v>
      </c>
      <c r="C19" s="169">
        <f>'прил 2 '!C56</f>
        <v>628.2</v>
      </c>
      <c r="D19" s="169">
        <f>'прил 2 '!D56</f>
        <v>722.8</v>
      </c>
      <c r="E19" s="169">
        <f>'прил 2 '!E56</f>
        <v>0</v>
      </c>
    </row>
    <row r="20" spans="1:5" ht="47.25">
      <c r="A20" s="128" t="s">
        <v>388</v>
      </c>
      <c r="B20" s="127" t="s">
        <v>202</v>
      </c>
      <c r="C20" s="169">
        <f>'прил 2 '!C57</f>
        <v>166</v>
      </c>
      <c r="D20" s="169">
        <f>'прил 2 '!D57</f>
        <v>166</v>
      </c>
      <c r="E20" s="169">
        <f>'прил 2 '!E57</f>
        <v>166</v>
      </c>
    </row>
    <row r="21" spans="1:5" ht="96.75" customHeight="1">
      <c r="A21" s="436" t="s">
        <v>386</v>
      </c>
      <c r="B21" s="127" t="s">
        <v>202</v>
      </c>
      <c r="C21" s="169">
        <f>'прил 2 '!C58</f>
        <v>0.7</v>
      </c>
      <c r="D21" s="169">
        <f>'прил 2 '!D58</f>
        <v>0.7</v>
      </c>
      <c r="E21" s="169">
        <f>'прил 2 '!E58</f>
        <v>0.7</v>
      </c>
    </row>
    <row r="22" spans="1:5" ht="15.75">
      <c r="A22" s="177"/>
      <c r="B22" s="178"/>
      <c r="C22" s="175"/>
      <c r="D22" s="176"/>
      <c r="E22" s="176"/>
    </row>
    <row r="23" ht="15.75">
      <c r="D23" s="130"/>
    </row>
    <row r="25" spans="1:4" ht="15.75">
      <c r="A25" s="7" t="s">
        <v>73</v>
      </c>
      <c r="D25" s="7" t="str">
        <f>'прил.1'!D26</f>
        <v>Снегирёв В.В.</v>
      </c>
    </row>
    <row r="26" spans="1:4" ht="15.75">
      <c r="A26" s="57" t="s">
        <v>598</v>
      </c>
      <c r="B26" s="58"/>
      <c r="C26" s="23"/>
      <c r="D26" s="92" t="s">
        <v>666</v>
      </c>
    </row>
  </sheetData>
  <sheetProtection/>
  <mergeCells count="7">
    <mergeCell ref="A6:E6"/>
    <mergeCell ref="C1:E1"/>
    <mergeCell ref="C3:E3"/>
    <mergeCell ref="C4:E4"/>
    <mergeCell ref="C8:E8"/>
    <mergeCell ref="A8:A9"/>
    <mergeCell ref="B8:B9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7.875" style="7" customWidth="1"/>
    <col min="2" max="2" width="29.875" style="7" customWidth="1"/>
    <col min="3" max="7" width="9.125" style="98" customWidth="1"/>
    <col min="8" max="8" width="7.00390625" style="98" customWidth="1"/>
    <col min="9" max="16384" width="9.125" style="98" customWidth="1"/>
  </cols>
  <sheetData>
    <row r="1" spans="2:8" ht="15.75">
      <c r="B1" s="455" t="s">
        <v>217</v>
      </c>
      <c r="C1" s="455"/>
      <c r="D1" s="455"/>
      <c r="E1" s="455"/>
      <c r="F1" s="455"/>
      <c r="G1" s="455"/>
      <c r="H1" s="455"/>
    </row>
    <row r="2" spans="2:8" ht="15.75">
      <c r="B2" s="26"/>
      <c r="C2" s="26"/>
      <c r="D2" s="26"/>
      <c r="E2" s="26"/>
      <c r="F2" s="26"/>
      <c r="G2" s="26"/>
      <c r="H2" s="71" t="str">
        <f>'прил.1'!F2</f>
        <v>к решению Думы  от           .2023г.  №       /05</v>
      </c>
    </row>
    <row r="3" spans="2:8" ht="15.75">
      <c r="B3" s="455" t="str">
        <f>'прил.1'!C3</f>
        <v>"О бюджете  Алексеевского муниципального образования на 2024 год </v>
      </c>
      <c r="C3" s="455"/>
      <c r="D3" s="455"/>
      <c r="E3" s="455"/>
      <c r="F3" s="455"/>
      <c r="G3" s="455"/>
      <c r="H3" s="455"/>
    </row>
    <row r="4" spans="2:8" ht="15.75">
      <c r="B4" s="455" t="str">
        <f>'прил.1'!C4</f>
        <v>и плановый период 2025-2026г.г."</v>
      </c>
      <c r="C4" s="455"/>
      <c r="D4" s="455"/>
      <c r="E4" s="455"/>
      <c r="F4" s="455"/>
      <c r="G4" s="455"/>
      <c r="H4" s="455"/>
    </row>
    <row r="7" spans="1:8" ht="15.75">
      <c r="A7" s="477" t="s">
        <v>173</v>
      </c>
      <c r="B7" s="477"/>
      <c r="C7" s="477"/>
      <c r="D7" s="477"/>
      <c r="E7" s="477"/>
      <c r="F7" s="477"/>
      <c r="G7" s="477"/>
      <c r="H7" s="477"/>
    </row>
    <row r="8" spans="1:8" ht="15.75">
      <c r="A8" s="151"/>
      <c r="B8" s="151"/>
      <c r="C8" s="151"/>
      <c r="D8" s="151"/>
      <c r="E8" s="151"/>
      <c r="F8" s="151"/>
      <c r="G8" s="151"/>
      <c r="H8" s="151"/>
    </row>
    <row r="10" spans="1:8" ht="31.5" customHeight="1">
      <c r="A10" s="480" t="s">
        <v>174</v>
      </c>
      <c r="B10" s="480"/>
      <c r="C10" s="480" t="s">
        <v>175</v>
      </c>
      <c r="D10" s="480"/>
      <c r="E10" s="480"/>
      <c r="F10" s="480"/>
      <c r="G10" s="480"/>
      <c r="H10" s="480"/>
    </row>
    <row r="11" spans="1:8" ht="43.5" customHeight="1">
      <c r="A11" s="481" t="s">
        <v>222</v>
      </c>
      <c r="B11" s="482"/>
      <c r="C11" s="480">
        <v>952</v>
      </c>
      <c r="D11" s="480"/>
      <c r="E11" s="480"/>
      <c r="F11" s="480"/>
      <c r="G11" s="480"/>
      <c r="H11" s="480"/>
    </row>
    <row r="12" spans="1:7" ht="15.75">
      <c r="A12" s="62"/>
      <c r="B12" s="62"/>
      <c r="C12" s="62"/>
      <c r="D12" s="62"/>
      <c r="E12" s="62"/>
      <c r="F12" s="62"/>
      <c r="G12" s="62"/>
    </row>
    <row r="13" spans="1:7" ht="15.75">
      <c r="A13" s="62"/>
      <c r="B13" s="62"/>
      <c r="C13" s="62"/>
      <c r="D13" s="62"/>
      <c r="E13" s="62"/>
      <c r="F13" s="62"/>
      <c r="G13" s="62"/>
    </row>
    <row r="16" spans="1:8" ht="15.75">
      <c r="A16" s="7" t="s">
        <v>73</v>
      </c>
      <c r="F16" s="479" t="str">
        <f>'прил.1'!D26</f>
        <v>Снегирёв В.В.</v>
      </c>
      <c r="G16" s="479"/>
      <c r="H16" s="479"/>
    </row>
    <row r="18" spans="1:6" ht="15.75">
      <c r="A18" s="57" t="s">
        <v>598</v>
      </c>
      <c r="B18" s="58"/>
      <c r="C18" s="23"/>
      <c r="F18" s="92" t="s">
        <v>599</v>
      </c>
    </row>
  </sheetData>
  <sheetProtection/>
  <mergeCells count="9">
    <mergeCell ref="F16:H16"/>
    <mergeCell ref="B1:H1"/>
    <mergeCell ref="B3:H3"/>
    <mergeCell ref="B4:H4"/>
    <mergeCell ref="A10:B10"/>
    <mergeCell ref="A11:B11"/>
    <mergeCell ref="A7:H7"/>
    <mergeCell ref="C10:H10"/>
    <mergeCell ref="C11:H1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80.375" style="0" customWidth="1"/>
    <col min="2" max="2" width="14.00390625" style="91" customWidth="1"/>
    <col min="3" max="3" width="13.375" style="91" customWidth="1"/>
    <col min="4" max="4" width="9.125" style="91" customWidth="1"/>
  </cols>
  <sheetData>
    <row r="1" spans="2:3" ht="18.75" customHeight="1">
      <c r="B1" s="64"/>
      <c r="C1" s="64" t="s">
        <v>218</v>
      </c>
    </row>
    <row r="2" spans="1:3" ht="18.75" customHeight="1">
      <c r="A2" s="64"/>
      <c r="B2" s="64"/>
      <c r="C2" s="64" t="str">
        <f>'прил.1'!F2</f>
        <v>к решению Думы  от           .2023г.  №       /05</v>
      </c>
    </row>
    <row r="3" spans="2:3" ht="18.75" customHeight="1">
      <c r="B3" s="64"/>
      <c r="C3" s="64" t="str">
        <f>'прил.1'!C3</f>
        <v>"О бюджете  Алексеевского муниципального образования на 2024 год </v>
      </c>
    </row>
    <row r="4" spans="1:3" ht="18.75" customHeight="1">
      <c r="A4" s="64"/>
      <c r="B4" s="64"/>
      <c r="C4" s="64" t="str">
        <f>'прил.1'!C4</f>
        <v>и плановый период 2025-2026г.г."</v>
      </c>
    </row>
    <row r="7" ht="18.75">
      <c r="A7" s="21" t="s">
        <v>176</v>
      </c>
    </row>
    <row r="8" ht="18.75">
      <c r="A8" s="21"/>
    </row>
    <row r="9" ht="18.75">
      <c r="A9" s="63"/>
    </row>
    <row r="10" spans="1:3" ht="15.75">
      <c r="A10" s="81" t="s">
        <v>301</v>
      </c>
      <c r="B10" s="130">
        <f>'прил 8'!E17</f>
        <v>432.12</v>
      </c>
      <c r="C10" s="7" t="s">
        <v>211</v>
      </c>
    </row>
    <row r="11" spans="1:3" ht="15.75">
      <c r="A11" s="81"/>
      <c r="B11" s="130"/>
      <c r="C11" s="7"/>
    </row>
    <row r="12" spans="1:3" ht="15.75">
      <c r="A12" s="81" t="s">
        <v>535</v>
      </c>
      <c r="B12" s="130">
        <f>'прил 8'!H15</f>
        <v>881.5199999999999</v>
      </c>
      <c r="C12" s="7" t="s">
        <v>211</v>
      </c>
    </row>
    <row r="13" spans="1:3" ht="15.75">
      <c r="A13" s="81"/>
      <c r="B13" s="130"/>
      <c r="C13" s="7"/>
    </row>
    <row r="14" spans="1:3" ht="15.75">
      <c r="A14" s="81" t="s">
        <v>680</v>
      </c>
      <c r="B14" s="130">
        <f>'прил 8'!K15</f>
        <v>1348.9</v>
      </c>
      <c r="C14" s="7" t="s">
        <v>211</v>
      </c>
    </row>
    <row r="15" ht="18.75">
      <c r="A15" s="63"/>
    </row>
    <row r="16" ht="18.75">
      <c r="A16" s="63"/>
    </row>
    <row r="17" ht="18.75">
      <c r="A17" s="63"/>
    </row>
    <row r="18" spans="1:4" ht="54" customHeight="1">
      <c r="A18" s="7" t="s">
        <v>73</v>
      </c>
      <c r="B18" s="483" t="str">
        <f>'прил.1'!D26</f>
        <v>Снегирёв В.В.</v>
      </c>
      <c r="C18" s="483"/>
      <c r="D18" s="483"/>
    </row>
    <row r="19" ht="18.75">
      <c r="A19" s="63"/>
    </row>
    <row r="20" spans="1:3" ht="18.75">
      <c r="A20" s="57" t="s">
        <v>598</v>
      </c>
      <c r="B20" s="58"/>
      <c r="C20" s="92" t="s">
        <v>666</v>
      </c>
    </row>
    <row r="21" ht="18.75">
      <c r="A21" s="63"/>
    </row>
    <row r="22" ht="18.75">
      <c r="A22" s="63"/>
    </row>
  </sheetData>
  <sheetProtection/>
  <mergeCells count="1">
    <mergeCell ref="B18:D1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view="pageBreakPreview" zoomScale="80" zoomScaleSheetLayoutView="80" zoomScalePageLayoutView="0" workbookViewId="0" topLeftCell="B1">
      <selection activeCell="E17" sqref="E17"/>
    </sheetView>
  </sheetViews>
  <sheetFormatPr defaultColWidth="9.00390625" defaultRowHeight="12.75"/>
  <cols>
    <col min="1" max="1" width="37.375" style="0" customWidth="1"/>
    <col min="2" max="2" width="20.125" style="0" customWidth="1"/>
    <col min="3" max="3" width="17.00390625" style="0" customWidth="1"/>
    <col min="4" max="4" width="14.875" style="0" customWidth="1"/>
    <col min="5" max="5" width="20.25390625" style="0" customWidth="1"/>
    <col min="6" max="6" width="14.375" style="0" customWidth="1"/>
    <col min="7" max="7" width="14.75390625" style="0" customWidth="1"/>
    <col min="8" max="8" width="22.375" style="0" customWidth="1"/>
    <col min="9" max="9" width="15.125" style="0" customWidth="1"/>
    <col min="10" max="10" width="15.25390625" style="0" customWidth="1"/>
    <col min="11" max="11" width="21.875" style="0" customWidth="1"/>
  </cols>
  <sheetData>
    <row r="1" spans="1:11" ht="15.75">
      <c r="A1" s="70"/>
      <c r="B1" s="70"/>
      <c r="C1" s="70"/>
      <c r="D1" s="70"/>
      <c r="E1" s="70"/>
      <c r="F1" s="70"/>
      <c r="G1" s="70"/>
      <c r="K1" s="64" t="s">
        <v>182</v>
      </c>
    </row>
    <row r="2" spans="1:11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64" t="str">
        <f>'прил.1'!F2</f>
        <v>к решению Думы  от           .2023г.  №       /05</v>
      </c>
    </row>
    <row r="3" spans="1:1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64" t="str">
        <f>'прил.1'!C3</f>
        <v>"О бюджете  Алексеевского муниципального образования на 2024 год </v>
      </c>
    </row>
    <row r="4" spans="1:1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64" t="str">
        <f>'прил.1'!C4</f>
        <v>и плановый период 2025-2026г.г."</v>
      </c>
    </row>
    <row r="7" spans="1:11" ht="18.75">
      <c r="A7" s="484" t="s">
        <v>208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</row>
    <row r="8" spans="1:11" ht="18.75">
      <c r="A8" s="485" t="s">
        <v>670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</row>
    <row r="9" spans="1:11" ht="18.75">
      <c r="A9" s="485" t="s">
        <v>671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</row>
    <row r="12" ht="12.75">
      <c r="K12" s="408" t="s">
        <v>181</v>
      </c>
    </row>
    <row r="14" spans="1:11" ht="76.5" customHeight="1">
      <c r="A14" s="405" t="s">
        <v>179</v>
      </c>
      <c r="B14" s="406" t="s">
        <v>565</v>
      </c>
      <c r="C14" s="407" t="s">
        <v>566</v>
      </c>
      <c r="D14" s="407" t="s">
        <v>567</v>
      </c>
      <c r="E14" s="406" t="s">
        <v>568</v>
      </c>
      <c r="F14" s="407" t="s">
        <v>569</v>
      </c>
      <c r="G14" s="407" t="s">
        <v>570</v>
      </c>
      <c r="H14" s="406" t="s">
        <v>571</v>
      </c>
      <c r="I14" s="407" t="s">
        <v>672</v>
      </c>
      <c r="J14" s="407" t="s">
        <v>673</v>
      </c>
      <c r="K14" s="406" t="s">
        <v>674</v>
      </c>
    </row>
    <row r="15" spans="1:11" ht="15.75">
      <c r="A15" s="389" t="s">
        <v>572</v>
      </c>
      <c r="B15" s="398">
        <f>B17+B19</f>
        <v>0</v>
      </c>
      <c r="C15" s="399">
        <f aca="true" t="shared" si="0" ref="C15:K15">C17+C19</f>
        <v>432.12</v>
      </c>
      <c r="D15" s="399">
        <f t="shared" si="0"/>
        <v>0</v>
      </c>
      <c r="E15" s="400">
        <f t="shared" si="0"/>
        <v>432.12</v>
      </c>
      <c r="F15" s="399">
        <f t="shared" si="0"/>
        <v>881.52</v>
      </c>
      <c r="G15" s="399">
        <f t="shared" si="0"/>
        <v>432.12</v>
      </c>
      <c r="H15" s="398">
        <f t="shared" si="0"/>
        <v>881.5199999999999</v>
      </c>
      <c r="I15" s="399">
        <f t="shared" si="0"/>
        <v>1348.9</v>
      </c>
      <c r="J15" s="399">
        <f t="shared" si="0"/>
        <v>881.52</v>
      </c>
      <c r="K15" s="398">
        <f t="shared" si="0"/>
        <v>1348.9</v>
      </c>
    </row>
    <row r="16" spans="1:11" ht="15.75">
      <c r="A16" s="390" t="s">
        <v>573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</row>
    <row r="17" spans="1:11" ht="63">
      <c r="A17" s="387" t="s">
        <v>574</v>
      </c>
      <c r="B17" s="402"/>
      <c r="C17" s="403">
        <f>'прил.1'!D13</f>
        <v>432.12</v>
      </c>
      <c r="D17" s="403">
        <f>'прил.1'!D14</f>
        <v>0</v>
      </c>
      <c r="E17" s="404">
        <f>B17+C17-D17</f>
        <v>432.12</v>
      </c>
      <c r="F17" s="403">
        <f>'прил.1'!E13</f>
        <v>881.52</v>
      </c>
      <c r="G17" s="403">
        <f>'прил.1'!E14</f>
        <v>432.12</v>
      </c>
      <c r="H17" s="402">
        <f>E17+F17-G17</f>
        <v>881.5199999999999</v>
      </c>
      <c r="I17" s="403">
        <f>'прил.1'!F13</f>
        <v>1348.9</v>
      </c>
      <c r="J17" s="403">
        <f>'прил.1'!F14</f>
        <v>881.52</v>
      </c>
      <c r="K17" s="402">
        <f>H17+I17-J17</f>
        <v>1348.9</v>
      </c>
    </row>
    <row r="18" spans="1:11" ht="94.5">
      <c r="A18" s="390" t="s">
        <v>575</v>
      </c>
      <c r="B18" s="392" t="s">
        <v>576</v>
      </c>
      <c r="C18" s="390"/>
      <c r="D18" s="390"/>
      <c r="E18" s="392" t="s">
        <v>576</v>
      </c>
      <c r="F18" s="390"/>
      <c r="G18" s="390"/>
      <c r="H18" s="392" t="s">
        <v>576</v>
      </c>
      <c r="I18" s="390"/>
      <c r="J18" s="390"/>
      <c r="K18" s="392" t="s">
        <v>576</v>
      </c>
    </row>
    <row r="19" spans="1:11" ht="63">
      <c r="A19" s="387" t="s">
        <v>577</v>
      </c>
      <c r="B19" s="393"/>
      <c r="C19" s="394"/>
      <c r="D19" s="391"/>
      <c r="E19" s="395">
        <f>B19+C19-D19</f>
        <v>0</v>
      </c>
      <c r="F19" s="394"/>
      <c r="G19" s="391"/>
      <c r="H19" s="393">
        <f>E19+F19-G19</f>
        <v>0</v>
      </c>
      <c r="I19" s="394"/>
      <c r="J19" s="391"/>
      <c r="K19" s="393">
        <f>H19+I19-J19</f>
        <v>0</v>
      </c>
    </row>
    <row r="20" spans="1:11" ht="31.5">
      <c r="A20" s="390" t="s">
        <v>578</v>
      </c>
      <c r="B20" s="390"/>
      <c r="C20" s="390"/>
      <c r="D20" s="390"/>
      <c r="E20" s="390"/>
      <c r="F20" s="390"/>
      <c r="G20" s="390"/>
      <c r="H20" s="390"/>
      <c r="I20" s="396"/>
      <c r="J20" s="396"/>
      <c r="K20" s="390"/>
    </row>
    <row r="21" spans="1:11" ht="94.5">
      <c r="A21" s="388" t="s">
        <v>575</v>
      </c>
      <c r="B21" s="397" t="s">
        <v>579</v>
      </c>
      <c r="C21" s="388"/>
      <c r="D21" s="388"/>
      <c r="E21" s="397" t="s">
        <v>579</v>
      </c>
      <c r="F21" s="388"/>
      <c r="G21" s="388"/>
      <c r="H21" s="397" t="s">
        <v>579</v>
      </c>
      <c r="I21" s="397"/>
      <c r="J21" s="397"/>
      <c r="K21" s="397" t="s">
        <v>579</v>
      </c>
    </row>
    <row r="26" spans="1:5" ht="15.75">
      <c r="A26" s="26" t="s">
        <v>207</v>
      </c>
      <c r="B26" s="26"/>
      <c r="C26" s="7"/>
      <c r="E26" s="71" t="s">
        <v>552</v>
      </c>
    </row>
    <row r="28" spans="1:4" ht="15.75">
      <c r="A28" s="57" t="s">
        <v>598</v>
      </c>
      <c r="B28" s="58"/>
      <c r="C28" s="23"/>
      <c r="D28" s="92" t="s">
        <v>666</v>
      </c>
    </row>
  </sheetData>
  <sheetProtection/>
  <mergeCells count="3">
    <mergeCell ref="A7:K7"/>
    <mergeCell ref="A8:K8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Пользователь-ПК</cp:lastModifiedBy>
  <cp:lastPrinted>2023-11-09T05:49:49Z</cp:lastPrinted>
  <dcterms:created xsi:type="dcterms:W3CDTF">2004-09-01T05:21:12Z</dcterms:created>
  <dcterms:modified xsi:type="dcterms:W3CDTF">2023-11-14T01:46:01Z</dcterms:modified>
  <cp:category/>
  <cp:version/>
  <cp:contentType/>
  <cp:contentStatus/>
</cp:coreProperties>
</file>